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lazs\Testületi anyagok\SÓLY\2025\2025_09_25\ktg_mod\"/>
    </mc:Choice>
  </mc:AlternateContent>
  <xr:revisionPtr revIDLastSave="0" documentId="13_ncr:1_{8AABE70D-04C4-4F03-AAC9-9A32507E3B81}" xr6:coauthVersionLast="47" xr6:coauthVersionMax="47" xr10:uidLastSave="{00000000-0000-0000-0000-000000000000}"/>
  <bookViews>
    <workbookView xWindow="-120" yWindow="-120" windowWidth="29040" windowHeight="15840" tabRatio="594" activeTab="10" xr2:uid="{00000000-000D-0000-FFFF-FFFF00000000}"/>
  </bookViews>
  <sheets>
    <sheet name="Bev.kiad." sheetId="7" r:id="rId1"/>
    <sheet name="Rovatonként" sheetId="15" r:id="rId2"/>
    <sheet name="Kotelezo" sheetId="9" r:id="rId3"/>
    <sheet name="Muk.merleg" sheetId="11" r:id="rId4"/>
    <sheet name="Felhalm.merleg" sheetId="12" r:id="rId5"/>
    <sheet name="Beruh.feluj." sheetId="13" r:id="rId6"/>
    <sheet name="Tartalek" sheetId="1" r:id="rId7"/>
    <sheet name="Letszam" sheetId="2" r:id="rId8"/>
    <sheet name="Ei.felh.ütem" sheetId="3" r:id="rId9"/>
    <sheet name="Tobb_eves" sheetId="4" r:id="rId10"/>
    <sheet name="3eves" sheetId="5" r:id="rId11"/>
    <sheet name="EU-NEM KELL" sheetId="6" r:id="rId12"/>
  </sheets>
  <externalReferences>
    <externalReference r:id="rId13"/>
  </externalReferences>
  <definedNames>
    <definedName name="_xlnm.Print_Area" localSheetId="8">Ei.felh.ütem!$A$1:$O$30</definedName>
    <definedName name="_xlnm.Print_Area" localSheetId="4">Felhalm.merleg!$A$1:$I$35</definedName>
    <definedName name="_xlnm.Print_Area" localSheetId="3">Muk.merleg!$A$1:$I$34</definedName>
    <definedName name="_xlnm.Print_Area" localSheetId="1">Rovatonként!$A$1:$O$564</definedName>
    <definedName name="_xlnm.Print_Area" localSheetId="9">Tobb_eves!$A$1:$H$12</definedName>
  </definedNames>
  <calcPr calcId="191029"/>
</workbook>
</file>

<file path=xl/calcChain.xml><?xml version="1.0" encoding="utf-8"?>
<calcChain xmlns="http://schemas.openxmlformats.org/spreadsheetml/2006/main">
  <c r="H6" i="12" l="1"/>
  <c r="I6" i="12"/>
  <c r="G6" i="12"/>
  <c r="D6" i="12"/>
  <c r="E6" i="12"/>
  <c r="C6" i="12"/>
  <c r="H6" i="11"/>
  <c r="I6" i="11"/>
  <c r="G6" i="11"/>
  <c r="H13" i="3"/>
  <c r="E12" i="4"/>
  <c r="F12" i="4"/>
  <c r="G12" i="4"/>
  <c r="D12" i="4"/>
  <c r="G12" i="11"/>
  <c r="E99" i="7"/>
  <c r="I27" i="13"/>
  <c r="I8" i="13"/>
  <c r="I11" i="13"/>
  <c r="J11" i="13" s="1"/>
  <c r="I7" i="13"/>
  <c r="H13" i="11" l="1"/>
  <c r="D7" i="1"/>
  <c r="C7" i="1"/>
  <c r="C161" i="9" l="1"/>
  <c r="C156" i="9"/>
  <c r="C143" i="9"/>
  <c r="C121" i="9"/>
  <c r="C113" i="9"/>
  <c r="C91" i="9"/>
  <c r="C139" i="9" l="1"/>
  <c r="E135" i="9"/>
  <c r="C135" i="9"/>
  <c r="C137" i="9"/>
  <c r="D86" i="9"/>
  <c r="N447" i="15"/>
  <c r="N394" i="15"/>
  <c r="N326" i="15"/>
  <c r="L261" i="15"/>
  <c r="L237" i="15"/>
  <c r="N169" i="15"/>
  <c r="M184" i="15"/>
  <c r="N153" i="15"/>
  <c r="N114" i="15"/>
  <c r="N279" i="15"/>
  <c r="M279" i="15"/>
  <c r="O563" i="15"/>
  <c r="O523" i="15"/>
  <c r="O560" i="15" s="1"/>
  <c r="O495" i="15"/>
  <c r="O490" i="15"/>
  <c r="O493" i="15" s="1"/>
  <c r="O494" i="15" s="1"/>
  <c r="O473" i="15"/>
  <c r="O447" i="15"/>
  <c r="O485" i="15" s="1"/>
  <c r="O420" i="15"/>
  <c r="O329" i="15"/>
  <c r="O324" i="15"/>
  <c r="O326" i="15" s="1"/>
  <c r="O315" i="15"/>
  <c r="O312" i="15"/>
  <c r="O308" i="15"/>
  <c r="O296" i="15"/>
  <c r="O299" i="15" s="1"/>
  <c r="O293" i="15"/>
  <c r="O281" i="15"/>
  <c r="K563" i="15"/>
  <c r="K523" i="15"/>
  <c r="K560" i="15" s="1"/>
  <c r="K495" i="15"/>
  <c r="K498" i="15" s="1"/>
  <c r="K499" i="15" s="1"/>
  <c r="K490" i="15"/>
  <c r="K493" i="15" s="1"/>
  <c r="K494" i="15" s="1"/>
  <c r="K473" i="15"/>
  <c r="K447" i="15"/>
  <c r="K420" i="15"/>
  <c r="K329" i="15"/>
  <c r="K324" i="15"/>
  <c r="K326" i="15" s="1"/>
  <c r="K315" i="15"/>
  <c r="K312" i="15"/>
  <c r="K308" i="15"/>
  <c r="K296" i="15"/>
  <c r="K299" i="15" s="1"/>
  <c r="K293" i="15"/>
  <c r="K281" i="15"/>
  <c r="N146" i="7"/>
  <c r="N159" i="7" s="1"/>
  <c r="N120" i="7"/>
  <c r="N117" i="7"/>
  <c r="G13" i="11" s="1"/>
  <c r="N99" i="7"/>
  <c r="N134" i="7" s="1"/>
  <c r="N160" i="7" s="1"/>
  <c r="E96" i="7"/>
  <c r="L29" i="7"/>
  <c r="O302" i="15" l="1"/>
  <c r="O301" i="15" s="1"/>
  <c r="K295" i="15"/>
  <c r="K300" i="15" s="1"/>
  <c r="K485" i="15"/>
  <c r="O330" i="15"/>
  <c r="O340" i="15" s="1"/>
  <c r="O341" i="15" s="1"/>
  <c r="O498" i="15"/>
  <c r="O499" i="15" s="1"/>
  <c r="O295" i="15"/>
  <c r="O300" i="15" s="1"/>
  <c r="K330" i="15"/>
  <c r="K340" i="15" s="1"/>
  <c r="K341" i="15" s="1"/>
  <c r="K302" i="15"/>
  <c r="K301" i="15" s="1"/>
  <c r="K561" i="15" l="1"/>
  <c r="K564" i="15" s="1"/>
  <c r="O561" i="15"/>
  <c r="O564" i="15" s="1"/>
  <c r="N77" i="7" l="1"/>
  <c r="N91" i="7" s="1"/>
  <c r="N62" i="7"/>
  <c r="N51" i="7"/>
  <c r="N39" i="7"/>
  <c r="N31" i="7"/>
  <c r="N24" i="7"/>
  <c r="N17" i="7"/>
  <c r="N10" i="7"/>
  <c r="C8" i="11" s="1"/>
  <c r="C96" i="7"/>
  <c r="D96" i="7"/>
  <c r="N67" i="7" l="1"/>
  <c r="N92" i="7" s="1"/>
  <c r="I28" i="13"/>
  <c r="I29" i="13"/>
  <c r="J10" i="13"/>
  <c r="H16" i="3" l="1"/>
  <c r="C13" i="2" l="1"/>
  <c r="O20" i="3" l="1"/>
  <c r="O21" i="3"/>
  <c r="O22" i="3"/>
  <c r="O23" i="3"/>
  <c r="O24" i="3"/>
  <c r="O25" i="3"/>
  <c r="O26" i="3"/>
  <c r="O27" i="3"/>
  <c r="O19" i="3"/>
  <c r="O7" i="3"/>
  <c r="O18" i="3"/>
  <c r="O8" i="3"/>
  <c r="O9" i="3"/>
  <c r="O10" i="3"/>
  <c r="O11" i="3"/>
  <c r="O12" i="3"/>
  <c r="O13" i="3"/>
  <c r="O14" i="3"/>
  <c r="O15" i="3"/>
  <c r="O29" i="3" l="1"/>
  <c r="O16" i="3"/>
  <c r="J29" i="3"/>
  <c r="D16" i="3"/>
  <c r="E16" i="3"/>
  <c r="F16" i="3"/>
  <c r="G16" i="3"/>
  <c r="I16" i="3"/>
  <c r="J16" i="3"/>
  <c r="K16" i="3"/>
  <c r="L16" i="3"/>
  <c r="M16" i="3"/>
  <c r="N16" i="3"/>
  <c r="D29" i="3"/>
  <c r="E29" i="3"/>
  <c r="F29" i="3"/>
  <c r="G29" i="3"/>
  <c r="H29" i="3"/>
  <c r="I29" i="3"/>
  <c r="K29" i="3"/>
  <c r="L29" i="3"/>
  <c r="M29" i="3"/>
  <c r="N29" i="3"/>
  <c r="C16" i="3"/>
  <c r="C29" i="3"/>
  <c r="O30" i="3" l="1"/>
  <c r="C30" i="3"/>
  <c r="D30" i="3"/>
  <c r="M30" i="3"/>
  <c r="L30" i="3"/>
  <c r="N30" i="3"/>
  <c r="K30" i="3"/>
  <c r="J30" i="3"/>
  <c r="I30" i="3"/>
  <c r="H30" i="3"/>
  <c r="G30" i="3"/>
  <c r="F30" i="3"/>
  <c r="E30" i="3"/>
  <c r="E25" i="13" l="1"/>
  <c r="D25" i="13"/>
  <c r="F5" i="13"/>
  <c r="J7" i="13"/>
  <c r="J8" i="13"/>
  <c r="I9" i="13"/>
  <c r="J9" i="13" s="1"/>
  <c r="I15" i="13"/>
  <c r="I16" i="13"/>
  <c r="J16" i="13"/>
  <c r="I17" i="13"/>
  <c r="J17" i="13" s="1"/>
  <c r="I18" i="13"/>
  <c r="J18" i="13"/>
  <c r="I19" i="13"/>
  <c r="J19" i="13" s="1"/>
  <c r="B20" i="13"/>
  <c r="D20" i="13"/>
  <c r="E20" i="13"/>
  <c r="J24" i="13"/>
  <c r="F25" i="13"/>
  <c r="G25" i="13"/>
  <c r="I25" i="13"/>
  <c r="J25" i="13"/>
  <c r="J27" i="13"/>
  <c r="J28" i="13"/>
  <c r="J29" i="13"/>
  <c r="I30" i="13"/>
  <c r="J30" i="13" s="1"/>
  <c r="B31" i="13"/>
  <c r="D31" i="13"/>
  <c r="E31" i="13"/>
  <c r="J20" i="13" l="1"/>
  <c r="J31" i="13"/>
  <c r="I31" i="13"/>
  <c r="I20" i="13"/>
  <c r="G12" i="12"/>
  <c r="C29" i="11"/>
  <c r="H12" i="11"/>
  <c r="G30" i="11" l="1"/>
  <c r="G90" i="9" l="1"/>
  <c r="D154" i="9" l="1"/>
  <c r="C157" i="9"/>
  <c r="C152" i="9"/>
  <c r="C151" i="9"/>
  <c r="C150" i="9"/>
  <c r="C148" i="9"/>
  <c r="C147" i="9"/>
  <c r="C146" i="9"/>
  <c r="D145" i="9"/>
  <c r="C145" i="9"/>
  <c r="C144" i="9"/>
  <c r="D136" i="9"/>
  <c r="D135" i="9" s="1"/>
  <c r="D142" i="9"/>
  <c r="D139" i="9"/>
  <c r="C142" i="9"/>
  <c r="C136" i="9"/>
  <c r="C128" i="9"/>
  <c r="C120" i="9"/>
  <c r="C119" i="9"/>
  <c r="C118" i="9"/>
  <c r="D117" i="9"/>
  <c r="C115" i="9"/>
  <c r="C116" i="9" s="1"/>
  <c r="C114" i="9"/>
  <c r="C112" i="9"/>
  <c r="D109" i="9"/>
  <c r="D108" i="9"/>
  <c r="C110" i="9"/>
  <c r="C109" i="9"/>
  <c r="C108" i="9"/>
  <c r="C107" i="9"/>
  <c r="C106" i="9"/>
  <c r="C105" i="9"/>
  <c r="D101" i="9"/>
  <c r="D102" i="9"/>
  <c r="D104" i="9"/>
  <c r="C104" i="9"/>
  <c r="C102" i="9"/>
  <c r="C101" i="9"/>
  <c r="C103" i="9" s="1"/>
  <c r="D99" i="9"/>
  <c r="D98" i="9"/>
  <c r="C99" i="9"/>
  <c r="C98" i="9"/>
  <c r="C97" i="9"/>
  <c r="C89" i="9"/>
  <c r="C88" i="9"/>
  <c r="C87" i="9"/>
  <c r="C86" i="9"/>
  <c r="C85" i="9"/>
  <c r="C84" i="9"/>
  <c r="C83" i="9"/>
  <c r="C82" i="9"/>
  <c r="C79" i="9"/>
  <c r="C80" i="9"/>
  <c r="C81" i="9"/>
  <c r="C78" i="9"/>
  <c r="I77" i="9"/>
  <c r="J77" i="9"/>
  <c r="K77" i="9"/>
  <c r="F77" i="9"/>
  <c r="G77" i="9"/>
  <c r="H77" i="9"/>
  <c r="D77" i="9"/>
  <c r="E77" i="9"/>
  <c r="C77" i="9"/>
  <c r="D103" i="9" l="1"/>
  <c r="G43" i="9" l="1"/>
  <c r="C43" i="9"/>
  <c r="F43" i="9"/>
  <c r="F53" i="9" s="1"/>
  <c r="F66" i="9" s="1"/>
  <c r="C25" i="9"/>
  <c r="C29" i="9"/>
  <c r="D68" i="9"/>
  <c r="D64" i="9"/>
  <c r="C63" i="9"/>
  <c r="C65" i="9" s="1"/>
  <c r="C24" i="9"/>
  <c r="D67" i="9"/>
  <c r="C68" i="9"/>
  <c r="C64" i="9"/>
  <c r="C61" i="9"/>
  <c r="C55" i="9"/>
  <c r="C54" i="9"/>
  <c r="C52" i="9"/>
  <c r="C50" i="9"/>
  <c r="C47" i="9"/>
  <c r="C38" i="9"/>
  <c r="C36" i="9"/>
  <c r="C33" i="9"/>
  <c r="C31" i="9"/>
  <c r="C30" i="9"/>
  <c r="C23" i="9"/>
  <c r="C20" i="9"/>
  <c r="C12" i="9"/>
  <c r="C11" i="9"/>
  <c r="C10" i="9"/>
  <c r="C9" i="9"/>
  <c r="C7" i="9"/>
  <c r="L473" i="15"/>
  <c r="N224" i="15"/>
  <c r="L38" i="15"/>
  <c r="C53" i="9" l="1"/>
  <c r="F99" i="7"/>
  <c r="G99" i="7"/>
  <c r="H99" i="7"/>
  <c r="I99" i="7"/>
  <c r="J99" i="7"/>
  <c r="K99" i="7"/>
  <c r="E146" i="7"/>
  <c r="E159" i="7" s="1"/>
  <c r="E120" i="7"/>
  <c r="F120" i="7"/>
  <c r="G120" i="7"/>
  <c r="G134" i="7" s="1"/>
  <c r="H120" i="7"/>
  <c r="H134" i="7" s="1"/>
  <c r="I120" i="7"/>
  <c r="J120" i="7"/>
  <c r="J134" i="7" s="1"/>
  <c r="K120" i="7"/>
  <c r="K134" i="7" s="1"/>
  <c r="E10" i="7"/>
  <c r="E77" i="7"/>
  <c r="E91" i="7" s="1"/>
  <c r="E62" i="7"/>
  <c r="E51" i="7"/>
  <c r="E39" i="7"/>
  <c r="I134" i="7" l="1"/>
  <c r="F134" i="7"/>
  <c r="E134" i="7"/>
  <c r="E160" i="7" s="1"/>
  <c r="E31" i="7"/>
  <c r="L14" i="7"/>
  <c r="E24" i="7"/>
  <c r="E17" i="7"/>
  <c r="E67" i="7" l="1"/>
  <c r="E92" i="7" s="1"/>
  <c r="N237" i="15"/>
  <c r="D140" i="9"/>
  <c r="D138" i="9" s="1"/>
  <c r="D112" i="9"/>
  <c r="D111" i="9"/>
  <c r="D157" i="9"/>
  <c r="D152" i="9"/>
  <c r="D151" i="9"/>
  <c r="D150" i="9"/>
  <c r="D148" i="9"/>
  <c r="D147" i="9"/>
  <c r="D146" i="9"/>
  <c r="D144" i="9"/>
  <c r="D120" i="9"/>
  <c r="D119" i="9"/>
  <c r="D118" i="9"/>
  <c r="E118" i="9" s="1"/>
  <c r="D105" i="9"/>
  <c r="D106" i="9"/>
  <c r="D107" i="9"/>
  <c r="D110" i="9"/>
  <c r="D97" i="9"/>
  <c r="D94" i="9"/>
  <c r="D89" i="9"/>
  <c r="D88" i="9"/>
  <c r="D85" i="9"/>
  <c r="D82" i="9"/>
  <c r="D83" i="9"/>
  <c r="D84" i="9"/>
  <c r="D79" i="9"/>
  <c r="D80" i="9"/>
  <c r="D81" i="9"/>
  <c r="D78" i="9"/>
  <c r="D69" i="9"/>
  <c r="D71" i="9" s="1"/>
  <c r="D36" i="9"/>
  <c r="D24" i="9"/>
  <c r="D20" i="9"/>
  <c r="D17" i="9"/>
  <c r="D11" i="9"/>
  <c r="L169" i="15"/>
  <c r="D38" i="9" s="1"/>
  <c r="D61" i="9"/>
  <c r="L219" i="15"/>
  <c r="L220" i="15"/>
  <c r="L221" i="15"/>
  <c r="L223" i="15"/>
  <c r="L216" i="15"/>
  <c r="L202" i="15"/>
  <c r="L203" i="15"/>
  <c r="L204" i="15"/>
  <c r="L205" i="15"/>
  <c r="L207" i="15"/>
  <c r="L208" i="15"/>
  <c r="L209" i="15"/>
  <c r="L210" i="15"/>
  <c r="L211" i="15"/>
  <c r="L201" i="15"/>
  <c r="L218" i="15"/>
  <c r="L200" i="15"/>
  <c r="D47" i="9" s="1"/>
  <c r="L130" i="15"/>
  <c r="D33" i="9" s="1"/>
  <c r="L118" i="15"/>
  <c r="D31" i="9" s="1"/>
  <c r="L117" i="15"/>
  <c r="D30" i="9" s="1"/>
  <c r="N295" i="15"/>
  <c r="N299" i="15"/>
  <c r="N301" i="15"/>
  <c r="N312" i="15"/>
  <c r="N315" i="15"/>
  <c r="N329" i="15"/>
  <c r="N340" i="15"/>
  <c r="N420" i="15"/>
  <c r="N473" i="15"/>
  <c r="N485" i="15" s="1"/>
  <c r="N494" i="15"/>
  <c r="N499" i="15"/>
  <c r="N523" i="15"/>
  <c r="N563" i="15"/>
  <c r="N341" i="15" l="1"/>
  <c r="D93" i="9"/>
  <c r="D91" i="9"/>
  <c r="E164" i="7"/>
  <c r="D87" i="9"/>
  <c r="M117" i="15"/>
  <c r="N300" i="15"/>
  <c r="D92" i="9" l="1"/>
  <c r="N561" i="15"/>
  <c r="N564" i="15" s="1"/>
  <c r="L147" i="7"/>
  <c r="L123" i="7"/>
  <c r="L121" i="7"/>
  <c r="L116" i="7"/>
  <c r="L111" i="7"/>
  <c r="L101" i="7"/>
  <c r="L102" i="7"/>
  <c r="L103" i="7"/>
  <c r="L104" i="7"/>
  <c r="L105" i="7"/>
  <c r="L100" i="7"/>
  <c r="L81" i="7"/>
  <c r="D29" i="11" s="1"/>
  <c r="L78" i="7"/>
  <c r="D22" i="11" s="1"/>
  <c r="L60" i="7"/>
  <c r="L53" i="7"/>
  <c r="L42" i="7"/>
  <c r="L43" i="7"/>
  <c r="L44" i="7"/>
  <c r="L45" i="7"/>
  <c r="L46" i="7"/>
  <c r="L47" i="7"/>
  <c r="L48" i="7"/>
  <c r="L49" i="7"/>
  <c r="L50" i="7"/>
  <c r="L41" i="7"/>
  <c r="L34" i="7"/>
  <c r="L35" i="7"/>
  <c r="L36" i="7"/>
  <c r="L37" i="7"/>
  <c r="L38" i="7"/>
  <c r="L33" i="7"/>
  <c r="L22" i="7"/>
  <c r="L15" i="7"/>
  <c r="L13" i="7"/>
  <c r="L11" i="7"/>
  <c r="G10" i="12"/>
  <c r="G8" i="12"/>
  <c r="G11" i="11"/>
  <c r="G10" i="11"/>
  <c r="G9" i="11"/>
  <c r="G8" i="11"/>
  <c r="F160" i="9"/>
  <c r="C159" i="9"/>
  <c r="C160" i="9" s="1"/>
  <c r="F153" i="9"/>
  <c r="G153" i="9"/>
  <c r="I153" i="9"/>
  <c r="C153" i="9"/>
  <c r="F149" i="9"/>
  <c r="G149" i="9"/>
  <c r="I149" i="9"/>
  <c r="J149" i="9"/>
  <c r="C149" i="9"/>
  <c r="F138" i="9"/>
  <c r="F143" i="9" s="1"/>
  <c r="G138" i="9"/>
  <c r="I138" i="9"/>
  <c r="C138" i="9"/>
  <c r="F135" i="9"/>
  <c r="G135" i="9"/>
  <c r="H135" i="9"/>
  <c r="I135" i="9"/>
  <c r="D127" i="9"/>
  <c r="D131" i="9" s="1"/>
  <c r="F127" i="9"/>
  <c r="F131" i="9" s="1"/>
  <c r="G127" i="9"/>
  <c r="G131" i="9" s="1"/>
  <c r="I127" i="9"/>
  <c r="I131" i="9" s="1"/>
  <c r="J127" i="9"/>
  <c r="J131" i="9" s="1"/>
  <c r="C127" i="9"/>
  <c r="C131" i="9" s="1"/>
  <c r="F121" i="9"/>
  <c r="G121" i="9"/>
  <c r="I121" i="9"/>
  <c r="D116" i="9"/>
  <c r="F116" i="9"/>
  <c r="G116" i="9"/>
  <c r="I116" i="9"/>
  <c r="F113" i="9"/>
  <c r="G113" i="9"/>
  <c r="I113" i="9"/>
  <c r="F100" i="9"/>
  <c r="G100" i="9"/>
  <c r="I100" i="9"/>
  <c r="C100" i="9"/>
  <c r="F93" i="9"/>
  <c r="G93" i="9"/>
  <c r="I93" i="9"/>
  <c r="C93" i="9"/>
  <c r="F91" i="9"/>
  <c r="F92" i="9" s="1"/>
  <c r="G91" i="9"/>
  <c r="I91" i="9"/>
  <c r="F68" i="9"/>
  <c r="F71" i="9" s="1"/>
  <c r="F72" i="9" s="1"/>
  <c r="F73" i="9" s="1"/>
  <c r="C71" i="9"/>
  <c r="C72" i="9" s="1"/>
  <c r="C58" i="9"/>
  <c r="C62" i="9" s="1"/>
  <c r="C32" i="9"/>
  <c r="C37" i="9" s="1"/>
  <c r="C14" i="9"/>
  <c r="C13" i="9"/>
  <c r="G20" i="11" l="1"/>
  <c r="C122" i="9"/>
  <c r="C92" i="9"/>
  <c r="C22" i="9"/>
  <c r="C41" i="9"/>
  <c r="C66" i="9" s="1"/>
  <c r="F122" i="9"/>
  <c r="F156" i="9" s="1"/>
  <c r="F161" i="9" s="1"/>
  <c r="L563" i="15"/>
  <c r="M562" i="15"/>
  <c r="M563" i="15" s="1"/>
  <c r="M530" i="15"/>
  <c r="M523" i="15" s="1"/>
  <c r="L523" i="15"/>
  <c r="L499" i="15"/>
  <c r="M498" i="15"/>
  <c r="M497" i="15"/>
  <c r="M496" i="15"/>
  <c r="M495" i="15"/>
  <c r="L494" i="15"/>
  <c r="M493" i="15"/>
  <c r="M492" i="15"/>
  <c r="M491" i="15"/>
  <c r="M490" i="15"/>
  <c r="M489" i="15"/>
  <c r="M488" i="15"/>
  <c r="M486" i="15"/>
  <c r="M484" i="15"/>
  <c r="M483" i="15"/>
  <c r="M482" i="15"/>
  <c r="M481" i="15"/>
  <c r="M480" i="15"/>
  <c r="M479" i="15"/>
  <c r="M478" i="15"/>
  <c r="M477" i="15"/>
  <c r="M476" i="15"/>
  <c r="M475" i="15"/>
  <c r="M455" i="15"/>
  <c r="M454" i="15"/>
  <c r="L447" i="15"/>
  <c r="M423" i="15"/>
  <c r="M419" i="15"/>
  <c r="M418" i="15"/>
  <c r="M417" i="15"/>
  <c r="M416" i="15"/>
  <c r="M415" i="15"/>
  <c r="M414" i="15"/>
  <c r="M413" i="15"/>
  <c r="M412" i="15"/>
  <c r="M411" i="15"/>
  <c r="L394" i="15"/>
  <c r="L420" i="15" s="1"/>
  <c r="L340" i="15"/>
  <c r="M339" i="15"/>
  <c r="M338" i="15"/>
  <c r="M337" i="15"/>
  <c r="M336" i="15"/>
  <c r="M335" i="15"/>
  <c r="M334" i="15"/>
  <c r="M333" i="15"/>
  <c r="M332" i="15"/>
  <c r="M331" i="15"/>
  <c r="M330" i="15"/>
  <c r="L329" i="15"/>
  <c r="M328" i="15"/>
  <c r="M327" i="15"/>
  <c r="L326" i="15"/>
  <c r="M325" i="15"/>
  <c r="M324" i="15"/>
  <c r="M323" i="15"/>
  <c r="M322" i="15"/>
  <c r="M321" i="15"/>
  <c r="M320" i="15"/>
  <c r="M319" i="15"/>
  <c r="M318" i="15"/>
  <c r="M317" i="15"/>
  <c r="M316" i="15"/>
  <c r="L315" i="15"/>
  <c r="M314" i="15"/>
  <c r="M313" i="15"/>
  <c r="L312" i="15"/>
  <c r="M311" i="15"/>
  <c r="M310" i="15"/>
  <c r="M309" i="15"/>
  <c r="M308" i="15"/>
  <c r="M307" i="15"/>
  <c r="M306" i="15"/>
  <c r="M305" i="15"/>
  <c r="M304" i="15"/>
  <c r="M303" i="15"/>
  <c r="M302" i="15"/>
  <c r="L301" i="15"/>
  <c r="L299" i="15"/>
  <c r="M298" i="15"/>
  <c r="M297" i="15"/>
  <c r="M296" i="15"/>
  <c r="L295" i="15"/>
  <c r="M294" i="15"/>
  <c r="M293" i="15"/>
  <c r="M292" i="15"/>
  <c r="M291" i="15"/>
  <c r="M290" i="15"/>
  <c r="M289" i="15"/>
  <c r="M288" i="15"/>
  <c r="M287" i="15"/>
  <c r="M286" i="15"/>
  <c r="M285" i="15"/>
  <c r="M284" i="15"/>
  <c r="M283" i="15"/>
  <c r="M282" i="15"/>
  <c r="M281" i="15"/>
  <c r="N276" i="15"/>
  <c r="L276" i="15"/>
  <c r="M275" i="15"/>
  <c r="M274" i="15"/>
  <c r="M271" i="15"/>
  <c r="M270" i="15"/>
  <c r="M269" i="15"/>
  <c r="M268" i="15"/>
  <c r="M267" i="15"/>
  <c r="M266" i="15"/>
  <c r="M265" i="15"/>
  <c r="M264" i="15"/>
  <c r="M263" i="15"/>
  <c r="M262" i="15"/>
  <c r="N261" i="15"/>
  <c r="N272" i="15" s="1"/>
  <c r="M260" i="15"/>
  <c r="M259" i="15"/>
  <c r="M258" i="15"/>
  <c r="M257" i="15"/>
  <c r="M256" i="15"/>
  <c r="M255" i="15"/>
  <c r="M254" i="15"/>
  <c r="M253" i="15"/>
  <c r="M252" i="15"/>
  <c r="M251" i="15"/>
  <c r="M250" i="15"/>
  <c r="M249" i="15"/>
  <c r="N248" i="15"/>
  <c r="L248" i="15"/>
  <c r="M247" i="15"/>
  <c r="M246" i="15"/>
  <c r="M245" i="15"/>
  <c r="M244" i="15"/>
  <c r="M243" i="15"/>
  <c r="M242" i="15"/>
  <c r="M241" i="15"/>
  <c r="M240" i="15"/>
  <c r="M239" i="15"/>
  <c r="M238" i="15"/>
  <c r="M237" i="15"/>
  <c r="M236" i="15"/>
  <c r="M235" i="15"/>
  <c r="M234" i="15"/>
  <c r="M233" i="15"/>
  <c r="M232" i="15"/>
  <c r="M231" i="15"/>
  <c r="M230" i="15"/>
  <c r="M229" i="15"/>
  <c r="M228" i="15"/>
  <c r="M227" i="15"/>
  <c r="M226" i="15"/>
  <c r="M225" i="15"/>
  <c r="L224" i="15"/>
  <c r="D54" i="9" s="1"/>
  <c r="M223" i="15"/>
  <c r="M221" i="15"/>
  <c r="M220" i="15"/>
  <c r="M219" i="15"/>
  <c r="M218" i="15"/>
  <c r="N215" i="15"/>
  <c r="M211" i="15"/>
  <c r="M210" i="15"/>
  <c r="M209" i="15"/>
  <c r="M208" i="15"/>
  <c r="M207" i="15"/>
  <c r="M205" i="15"/>
  <c r="M204" i="15"/>
  <c r="M203" i="15"/>
  <c r="M202" i="15"/>
  <c r="E50" i="9" s="1"/>
  <c r="M201" i="15"/>
  <c r="M200" i="15"/>
  <c r="M199" i="15"/>
  <c r="M198" i="15"/>
  <c r="M197" i="15"/>
  <c r="M196" i="15"/>
  <c r="M195" i="15"/>
  <c r="M194" i="15"/>
  <c r="M193" i="15"/>
  <c r="M192" i="15"/>
  <c r="M191" i="15"/>
  <c r="M190" i="15"/>
  <c r="M189" i="15"/>
  <c r="M188" i="15"/>
  <c r="M187" i="15"/>
  <c r="M186" i="15"/>
  <c r="M183" i="15"/>
  <c r="M181" i="15"/>
  <c r="M180" i="15"/>
  <c r="M179" i="15"/>
  <c r="M178" i="15"/>
  <c r="M177" i="15"/>
  <c r="M176" i="15"/>
  <c r="M175" i="15"/>
  <c r="M174" i="15"/>
  <c r="M173" i="15"/>
  <c r="M172" i="15"/>
  <c r="M171" i="15"/>
  <c r="M170" i="15"/>
  <c r="M169" i="15"/>
  <c r="M182" i="15"/>
  <c r="M161" i="15"/>
  <c r="M160" i="15"/>
  <c r="M159" i="15"/>
  <c r="M158" i="15"/>
  <c r="M157" i="15"/>
  <c r="M156" i="15"/>
  <c r="M155" i="15"/>
  <c r="M154" i="15"/>
  <c r="M153" i="15"/>
  <c r="M152" i="15"/>
  <c r="M151" i="15"/>
  <c r="M150" i="15"/>
  <c r="M149" i="15"/>
  <c r="N148" i="15"/>
  <c r="L148" i="15"/>
  <c r="M130" i="15"/>
  <c r="M129" i="15"/>
  <c r="M128" i="15"/>
  <c r="M127" i="15"/>
  <c r="M126" i="15"/>
  <c r="M125" i="15"/>
  <c r="M124" i="15"/>
  <c r="N123" i="15"/>
  <c r="L123" i="15"/>
  <c r="M121" i="15"/>
  <c r="M120" i="15"/>
  <c r="M119" i="15"/>
  <c r="M118" i="15"/>
  <c r="M116" i="15"/>
  <c r="M115" i="15"/>
  <c r="L114" i="15"/>
  <c r="M84" i="15"/>
  <c r="M83" i="15"/>
  <c r="M82" i="15"/>
  <c r="M81" i="15"/>
  <c r="M80" i="15"/>
  <c r="M79" i="15"/>
  <c r="M78" i="15"/>
  <c r="M77" i="15"/>
  <c r="M76" i="15"/>
  <c r="M75" i="15"/>
  <c r="N74" i="15"/>
  <c r="N85" i="15" s="1"/>
  <c r="L74" i="15"/>
  <c r="L85" i="15" s="1"/>
  <c r="M50" i="15"/>
  <c r="M48" i="15"/>
  <c r="M47" i="15"/>
  <c r="M46" i="15"/>
  <c r="M45" i="15"/>
  <c r="M44" i="15"/>
  <c r="M43" i="15"/>
  <c r="M42" i="15"/>
  <c r="M41" i="15"/>
  <c r="M40" i="15"/>
  <c r="M39" i="15"/>
  <c r="N38" i="15"/>
  <c r="N13" i="15"/>
  <c r="L13" i="15"/>
  <c r="M12" i="15"/>
  <c r="M11" i="15"/>
  <c r="M10" i="15"/>
  <c r="M9" i="15"/>
  <c r="M8" i="15"/>
  <c r="M261" i="15" l="1"/>
  <c r="M447" i="15"/>
  <c r="L272" i="15"/>
  <c r="D63" i="9"/>
  <c r="N49" i="15"/>
  <c r="C73" i="9"/>
  <c r="M224" i="15"/>
  <c r="L485" i="15"/>
  <c r="M329" i="15"/>
  <c r="L300" i="15"/>
  <c r="L49" i="15"/>
  <c r="M295" i="15"/>
  <c r="M299" i="15"/>
  <c r="M394" i="15"/>
  <c r="M420" i="15" s="1"/>
  <c r="M315" i="15"/>
  <c r="M276" i="15"/>
  <c r="E72" i="9" s="1"/>
  <c r="M38" i="15"/>
  <c r="M272" i="15"/>
  <c r="M473" i="15"/>
  <c r="N168" i="15"/>
  <c r="N185" i="15" s="1"/>
  <c r="M312" i="15"/>
  <c r="M123" i="15"/>
  <c r="M248" i="15"/>
  <c r="M340" i="15"/>
  <c r="M499" i="15"/>
  <c r="M7" i="15"/>
  <c r="M13" i="15" s="1"/>
  <c r="L168" i="15"/>
  <c r="L185" i="15" s="1"/>
  <c r="L341" i="15"/>
  <c r="M326" i="15"/>
  <c r="M148" i="15"/>
  <c r="M74" i="15"/>
  <c r="M85" i="15" s="1"/>
  <c r="M301" i="15"/>
  <c r="M114" i="15"/>
  <c r="M487" i="15"/>
  <c r="M494" i="15" s="1"/>
  <c r="N273" i="15" l="1"/>
  <c r="E29" i="9"/>
  <c r="M485" i="15"/>
  <c r="L561" i="15"/>
  <c r="L564" i="15" s="1"/>
  <c r="M300" i="15"/>
  <c r="M341" i="15"/>
  <c r="M49" i="15"/>
  <c r="M168" i="15"/>
  <c r="M185" i="15" s="1"/>
  <c r="N97" i="7"/>
  <c r="N95" i="7"/>
  <c r="N163" i="7" s="1"/>
  <c r="M561" i="15" l="1"/>
  <c r="M564" i="15" s="1"/>
  <c r="G17" i="7" l="1"/>
  <c r="H17" i="7"/>
  <c r="I17" i="7"/>
  <c r="J17" i="7"/>
  <c r="K17" i="7"/>
  <c r="D11" i="1" l="1"/>
  <c r="D153" i="9" l="1"/>
  <c r="D149" i="9"/>
  <c r="E136" i="9"/>
  <c r="H128" i="9"/>
  <c r="D143" i="9"/>
  <c r="D121" i="9"/>
  <c r="D100" i="9"/>
  <c r="E36" i="9"/>
  <c r="D113" i="9" l="1"/>
  <c r="D13" i="9" l="1"/>
  <c r="D14" i="9"/>
  <c r="D25" i="9"/>
  <c r="D29" i="9"/>
  <c r="D32" i="9"/>
  <c r="D34" i="9"/>
  <c r="D50" i="9"/>
  <c r="D53" i="9" s="1"/>
  <c r="D55" i="9"/>
  <c r="D56" i="9"/>
  <c r="D58" i="9"/>
  <c r="D65" i="9"/>
  <c r="D72" i="9"/>
  <c r="D95" i="7"/>
  <c r="D163" i="7" s="1"/>
  <c r="C165" i="7" l="1"/>
  <c r="D37" i="9"/>
  <c r="D41" i="9" s="1"/>
  <c r="D22" i="9"/>
  <c r="D62" i="9"/>
  <c r="D164" i="7"/>
  <c r="C164" i="7" l="1"/>
  <c r="D165" i="7"/>
  <c r="I13" i="11" l="1"/>
  <c r="J65" i="9"/>
  <c r="J63" i="9"/>
  <c r="K63" i="9"/>
  <c r="K65" i="9" s="1"/>
  <c r="G63" i="9"/>
  <c r="G65" i="9" s="1"/>
  <c r="H63" i="9"/>
  <c r="H65" i="9" s="1"/>
  <c r="E64" i="9"/>
  <c r="I63" i="9"/>
  <c r="I65" i="9" s="1"/>
  <c r="E63" i="9"/>
  <c r="E65" i="9" s="1"/>
  <c r="E31" i="9"/>
  <c r="H32" i="12" l="1"/>
  <c r="G32" i="12"/>
  <c r="I31" i="12"/>
  <c r="E31" i="12"/>
  <c r="I30" i="12"/>
  <c r="E30" i="12"/>
  <c r="I29" i="12"/>
  <c r="E29" i="12"/>
  <c r="I28" i="12"/>
  <c r="E28" i="12"/>
  <c r="I27" i="12"/>
  <c r="E27" i="12"/>
  <c r="E26" i="12" s="1"/>
  <c r="I26" i="12"/>
  <c r="D26" i="12"/>
  <c r="C26" i="12"/>
  <c r="I25" i="12"/>
  <c r="E25" i="12"/>
  <c r="E24" i="12"/>
  <c r="I23" i="12"/>
  <c r="E23" i="12"/>
  <c r="I22" i="12"/>
  <c r="E22" i="12"/>
  <c r="I21" i="12"/>
  <c r="E21" i="12"/>
  <c r="I20" i="12"/>
  <c r="D20" i="12"/>
  <c r="C20" i="12"/>
  <c r="C32" i="12" s="1"/>
  <c r="G19" i="12"/>
  <c r="G33" i="12" s="1"/>
  <c r="I18" i="12"/>
  <c r="E18" i="12"/>
  <c r="I17" i="12"/>
  <c r="E17" i="12"/>
  <c r="I16" i="12"/>
  <c r="E16" i="12"/>
  <c r="I15" i="12"/>
  <c r="E15" i="12"/>
  <c r="I14" i="12"/>
  <c r="E14" i="12"/>
  <c r="I13" i="12"/>
  <c r="E13" i="12"/>
  <c r="E12" i="12"/>
  <c r="I11" i="12"/>
  <c r="I9" i="12"/>
  <c r="E9" i="12"/>
  <c r="G31" i="11"/>
  <c r="E30" i="11"/>
  <c r="I29" i="11"/>
  <c r="I28" i="11"/>
  <c r="E28" i="11"/>
  <c r="I27" i="11"/>
  <c r="E27" i="11"/>
  <c r="E26" i="11" s="1"/>
  <c r="I26" i="11"/>
  <c r="D26" i="11"/>
  <c r="C26" i="11"/>
  <c r="I25" i="11"/>
  <c r="E25" i="11"/>
  <c r="I24" i="11"/>
  <c r="E24" i="11"/>
  <c r="I23" i="11"/>
  <c r="E23" i="11"/>
  <c r="I22" i="11"/>
  <c r="I21" i="11"/>
  <c r="C21" i="11"/>
  <c r="I19" i="11"/>
  <c r="I18" i="11"/>
  <c r="E18" i="11"/>
  <c r="I17" i="11"/>
  <c r="E17" i="11"/>
  <c r="I16" i="11"/>
  <c r="E16" i="11"/>
  <c r="I15" i="11"/>
  <c r="E15" i="11"/>
  <c r="I14" i="11"/>
  <c r="E14" i="11"/>
  <c r="E10" i="11"/>
  <c r="J159" i="9"/>
  <c r="J160" i="9" s="1"/>
  <c r="I159" i="9"/>
  <c r="I160" i="9" s="1"/>
  <c r="G159" i="9"/>
  <c r="G160" i="9" s="1"/>
  <c r="D159" i="9"/>
  <c r="D160" i="9" s="1"/>
  <c r="K158" i="9"/>
  <c r="H158" i="9"/>
  <c r="E158" i="9"/>
  <c r="K157" i="9"/>
  <c r="H157" i="9"/>
  <c r="E157" i="9"/>
  <c r="K155" i="9"/>
  <c r="J155" i="9"/>
  <c r="I155" i="9"/>
  <c r="G155" i="9"/>
  <c r="D155" i="9"/>
  <c r="K154" i="9"/>
  <c r="H154" i="9"/>
  <c r="H155" i="9" s="1"/>
  <c r="E154" i="9"/>
  <c r="E155" i="9" s="1"/>
  <c r="J153" i="9"/>
  <c r="K152" i="9"/>
  <c r="H152" i="9"/>
  <c r="E152" i="9"/>
  <c r="K151" i="9"/>
  <c r="H151" i="9"/>
  <c r="E151" i="9"/>
  <c r="K150" i="9"/>
  <c r="H150" i="9"/>
  <c r="H153" i="9" s="1"/>
  <c r="E150" i="9"/>
  <c r="K148" i="9"/>
  <c r="H148" i="9"/>
  <c r="E148" i="9"/>
  <c r="K147" i="9"/>
  <c r="H147" i="9"/>
  <c r="K146" i="9"/>
  <c r="H146" i="9"/>
  <c r="E146" i="9"/>
  <c r="K145" i="9"/>
  <c r="H145" i="9"/>
  <c r="E145" i="9"/>
  <c r="K144" i="9"/>
  <c r="H144" i="9"/>
  <c r="E144" i="9"/>
  <c r="K142" i="9"/>
  <c r="H142" i="9"/>
  <c r="E142" i="9"/>
  <c r="K141" i="9"/>
  <c r="H141" i="9"/>
  <c r="E141" i="9"/>
  <c r="K140" i="9"/>
  <c r="H140" i="9"/>
  <c r="E140" i="9"/>
  <c r="K139" i="9"/>
  <c r="H139" i="9"/>
  <c r="E139" i="9"/>
  <c r="J138" i="9"/>
  <c r="H137" i="9"/>
  <c r="E137" i="9"/>
  <c r="K135" i="9"/>
  <c r="J135" i="9"/>
  <c r="J134" i="9"/>
  <c r="I134" i="9"/>
  <c r="I143" i="9" s="1"/>
  <c r="G134" i="9"/>
  <c r="G143" i="9" s="1"/>
  <c r="K133" i="9"/>
  <c r="H133" i="9"/>
  <c r="E133" i="9"/>
  <c r="K132" i="9"/>
  <c r="H132" i="9"/>
  <c r="E132" i="9"/>
  <c r="K130" i="9"/>
  <c r="H130" i="9"/>
  <c r="E130" i="9"/>
  <c r="K129" i="9"/>
  <c r="H129" i="9"/>
  <c r="E129" i="9"/>
  <c r="K128" i="9"/>
  <c r="K127" i="9" s="1"/>
  <c r="K131" i="9" s="1"/>
  <c r="E128" i="9"/>
  <c r="K126" i="9"/>
  <c r="K125" i="9" s="1"/>
  <c r="H126" i="9"/>
  <c r="E126" i="9"/>
  <c r="E125" i="9" s="1"/>
  <c r="J125" i="9"/>
  <c r="I125" i="9"/>
  <c r="H125" i="9"/>
  <c r="G125" i="9"/>
  <c r="D125" i="9"/>
  <c r="K124" i="9"/>
  <c r="K123" i="9" s="1"/>
  <c r="H124" i="9"/>
  <c r="H123" i="9" s="1"/>
  <c r="E124" i="9"/>
  <c r="E123" i="9" s="1"/>
  <c r="J123" i="9"/>
  <c r="I123" i="9"/>
  <c r="G123" i="9"/>
  <c r="D123" i="9"/>
  <c r="J121" i="9"/>
  <c r="K120" i="9"/>
  <c r="H120" i="9"/>
  <c r="E120" i="9"/>
  <c r="K119" i="9"/>
  <c r="H119" i="9"/>
  <c r="E119" i="9"/>
  <c r="K117" i="9"/>
  <c r="H117" i="9"/>
  <c r="E117" i="9"/>
  <c r="J116" i="9"/>
  <c r="K115" i="9"/>
  <c r="H115" i="9"/>
  <c r="H116" i="9" s="1"/>
  <c r="K114" i="9"/>
  <c r="H114" i="9"/>
  <c r="E114" i="9"/>
  <c r="J113" i="9"/>
  <c r="K112" i="9"/>
  <c r="H112" i="9"/>
  <c r="E112" i="9"/>
  <c r="K111" i="9"/>
  <c r="H111" i="9"/>
  <c r="E111" i="9"/>
  <c r="K110" i="9"/>
  <c r="H110" i="9"/>
  <c r="E110" i="9"/>
  <c r="K109" i="9"/>
  <c r="H109" i="9"/>
  <c r="E109" i="9"/>
  <c r="K108" i="9"/>
  <c r="H108" i="9"/>
  <c r="E108" i="9"/>
  <c r="K107" i="9"/>
  <c r="H107" i="9"/>
  <c r="E107" i="9"/>
  <c r="K106" i="9"/>
  <c r="H106" i="9"/>
  <c r="E106" i="9"/>
  <c r="K105" i="9"/>
  <c r="H105" i="9"/>
  <c r="E105" i="9"/>
  <c r="K104" i="9"/>
  <c r="H104" i="9"/>
  <c r="E104" i="9"/>
  <c r="J103" i="9"/>
  <c r="I103" i="9"/>
  <c r="I122" i="9" s="1"/>
  <c r="G103" i="9"/>
  <c r="G122" i="9" s="1"/>
  <c r="D122" i="9"/>
  <c r="D156" i="9" s="1"/>
  <c r="K102" i="9"/>
  <c r="H102" i="9"/>
  <c r="E102" i="9"/>
  <c r="K101" i="9"/>
  <c r="H101" i="9"/>
  <c r="E101" i="9"/>
  <c r="J100" i="9"/>
  <c r="K99" i="9"/>
  <c r="H99" i="9"/>
  <c r="E99" i="9"/>
  <c r="K98" i="9"/>
  <c r="H98" i="9"/>
  <c r="E98" i="9"/>
  <c r="K97" i="9"/>
  <c r="H97" i="9"/>
  <c r="E97" i="9"/>
  <c r="K96" i="9"/>
  <c r="H96" i="9"/>
  <c r="E96" i="9"/>
  <c r="K95" i="9"/>
  <c r="H95" i="9"/>
  <c r="E95" i="9"/>
  <c r="K94" i="9"/>
  <c r="H94" i="9"/>
  <c r="E94" i="9"/>
  <c r="E93" i="9" s="1"/>
  <c r="J93" i="9"/>
  <c r="J91" i="9"/>
  <c r="K90" i="9"/>
  <c r="E90" i="9"/>
  <c r="E91" i="9" s="1"/>
  <c r="K89" i="9"/>
  <c r="H89" i="9"/>
  <c r="E89" i="9"/>
  <c r="K88" i="9"/>
  <c r="H88" i="9"/>
  <c r="E88" i="9"/>
  <c r="J87" i="9"/>
  <c r="I87" i="9"/>
  <c r="I92" i="9" s="1"/>
  <c r="I156" i="9" s="1"/>
  <c r="G87" i="9"/>
  <c r="G92" i="9" s="1"/>
  <c r="K86" i="9"/>
  <c r="H86" i="9"/>
  <c r="E86" i="9"/>
  <c r="K85" i="9"/>
  <c r="H85" i="9"/>
  <c r="E85" i="9"/>
  <c r="K84" i="9"/>
  <c r="H84" i="9"/>
  <c r="E84" i="9"/>
  <c r="K83" i="9"/>
  <c r="H83" i="9"/>
  <c r="E83" i="9"/>
  <c r="K82" i="9"/>
  <c r="H82" i="9"/>
  <c r="E82" i="9"/>
  <c r="K81" i="9"/>
  <c r="H81" i="9"/>
  <c r="E81" i="9"/>
  <c r="K80" i="9"/>
  <c r="H80" i="9"/>
  <c r="E80" i="9"/>
  <c r="K79" i="9"/>
  <c r="H79" i="9"/>
  <c r="E79" i="9"/>
  <c r="K78" i="9"/>
  <c r="H78" i="9"/>
  <c r="E78" i="9"/>
  <c r="K70" i="9"/>
  <c r="H70" i="9"/>
  <c r="E70" i="9"/>
  <c r="K69" i="9"/>
  <c r="H69" i="9"/>
  <c r="E69" i="9"/>
  <c r="J68" i="9"/>
  <c r="J71" i="9" s="1"/>
  <c r="J72" i="9" s="1"/>
  <c r="I68" i="9"/>
  <c r="I71" i="9" s="1"/>
  <c r="I72" i="9" s="1"/>
  <c r="G68" i="9"/>
  <c r="G71" i="9" s="1"/>
  <c r="G72" i="9" s="1"/>
  <c r="K67" i="9"/>
  <c r="K68" i="9" s="1"/>
  <c r="H68" i="9"/>
  <c r="K61" i="9"/>
  <c r="H61" i="9"/>
  <c r="E61" i="9"/>
  <c r="K60" i="9"/>
  <c r="H60" i="9"/>
  <c r="E60" i="9"/>
  <c r="K59" i="9"/>
  <c r="H59" i="9"/>
  <c r="E59" i="9"/>
  <c r="J58" i="9"/>
  <c r="I58" i="9"/>
  <c r="G58" i="9"/>
  <c r="K57" i="9"/>
  <c r="K56" i="9" s="1"/>
  <c r="H57" i="9"/>
  <c r="H56" i="9" s="1"/>
  <c r="E57" i="9"/>
  <c r="E56" i="9" s="1"/>
  <c r="J56" i="9"/>
  <c r="I56" i="9"/>
  <c r="G56" i="9"/>
  <c r="J55" i="9"/>
  <c r="I55" i="9"/>
  <c r="G55" i="9"/>
  <c r="K54" i="9"/>
  <c r="K55" i="9" s="1"/>
  <c r="H54" i="9"/>
  <c r="H55" i="9" s="1"/>
  <c r="E54" i="9"/>
  <c r="E55" i="9" s="1"/>
  <c r="K52" i="9"/>
  <c r="H52" i="9"/>
  <c r="E52" i="9"/>
  <c r="K51" i="9"/>
  <c r="H51" i="9"/>
  <c r="E51" i="9"/>
  <c r="J50" i="9"/>
  <c r="J53" i="9" s="1"/>
  <c r="I50" i="9"/>
  <c r="I53" i="9" s="1"/>
  <c r="G50" i="9"/>
  <c r="G53" i="9" s="1"/>
  <c r="K49" i="9"/>
  <c r="H49" i="9"/>
  <c r="E49" i="9"/>
  <c r="K48" i="9"/>
  <c r="H48" i="9"/>
  <c r="E48" i="9"/>
  <c r="K47" i="9"/>
  <c r="H47" i="9"/>
  <c r="E47" i="9"/>
  <c r="K46" i="9"/>
  <c r="H46" i="9"/>
  <c r="E46" i="9"/>
  <c r="K45" i="9"/>
  <c r="H45" i="9"/>
  <c r="E45" i="9"/>
  <c r="K44" i="9"/>
  <c r="H44" i="9"/>
  <c r="E44" i="9"/>
  <c r="K43" i="9"/>
  <c r="H43" i="9"/>
  <c r="E43" i="9"/>
  <c r="K42" i="9"/>
  <c r="H42" i="9"/>
  <c r="E42" i="9"/>
  <c r="K40" i="9"/>
  <c r="H40" i="9"/>
  <c r="E40" i="9"/>
  <c r="K39" i="9"/>
  <c r="H39" i="9"/>
  <c r="E39" i="9"/>
  <c r="K38" i="9"/>
  <c r="H38" i="9"/>
  <c r="E38" i="9"/>
  <c r="K35" i="9"/>
  <c r="K34" i="9" s="1"/>
  <c r="H35" i="9"/>
  <c r="E35" i="9"/>
  <c r="E34" i="9" s="1"/>
  <c r="J34" i="9"/>
  <c r="I34" i="9"/>
  <c r="H34" i="9"/>
  <c r="G34" i="9"/>
  <c r="K33" i="9"/>
  <c r="K32" i="9" s="1"/>
  <c r="H33" i="9"/>
  <c r="E33" i="9"/>
  <c r="E32" i="9" s="1"/>
  <c r="J32" i="9"/>
  <c r="I32" i="9"/>
  <c r="H32" i="9"/>
  <c r="G32" i="9"/>
  <c r="K30" i="9"/>
  <c r="K29" i="9" s="1"/>
  <c r="H30" i="9"/>
  <c r="E30" i="9"/>
  <c r="J29" i="9"/>
  <c r="I29" i="9"/>
  <c r="H29" i="9"/>
  <c r="G29" i="9"/>
  <c r="K28" i="9"/>
  <c r="H28" i="9"/>
  <c r="E28" i="9"/>
  <c r="K27" i="9"/>
  <c r="H27" i="9"/>
  <c r="E27" i="9"/>
  <c r="K26" i="9"/>
  <c r="H26" i="9"/>
  <c r="E26" i="9"/>
  <c r="J25" i="9"/>
  <c r="I25" i="9"/>
  <c r="G25" i="9"/>
  <c r="K24" i="9"/>
  <c r="H24" i="9"/>
  <c r="E24" i="9"/>
  <c r="K23" i="9"/>
  <c r="H23" i="9"/>
  <c r="E23" i="9"/>
  <c r="K21" i="9"/>
  <c r="H21" i="9"/>
  <c r="E21" i="9"/>
  <c r="K20" i="9"/>
  <c r="H20" i="9"/>
  <c r="E20" i="9"/>
  <c r="K19" i="9"/>
  <c r="H19" i="9"/>
  <c r="E19" i="9"/>
  <c r="K18" i="9"/>
  <c r="H18" i="9"/>
  <c r="E18" i="9"/>
  <c r="K17" i="9"/>
  <c r="H17" i="9"/>
  <c r="E17" i="9"/>
  <c r="K16" i="9"/>
  <c r="H16" i="9"/>
  <c r="E16" i="9"/>
  <c r="K15" i="9"/>
  <c r="H15" i="9"/>
  <c r="E15" i="9"/>
  <c r="J14" i="9"/>
  <c r="I14" i="9"/>
  <c r="G14" i="9"/>
  <c r="J13" i="9"/>
  <c r="I13" i="9"/>
  <c r="G13" i="9"/>
  <c r="K12" i="9"/>
  <c r="H12" i="9"/>
  <c r="E12" i="9"/>
  <c r="K11" i="9"/>
  <c r="H11" i="9"/>
  <c r="E11" i="9"/>
  <c r="K10" i="9"/>
  <c r="H10" i="9"/>
  <c r="E10" i="9"/>
  <c r="K9" i="9"/>
  <c r="H9" i="9"/>
  <c r="E9" i="9"/>
  <c r="K8" i="9"/>
  <c r="H8" i="9"/>
  <c r="E8" i="9"/>
  <c r="K7" i="9"/>
  <c r="H7" i="9"/>
  <c r="E7" i="9"/>
  <c r="D161" i="9" l="1"/>
  <c r="E153" i="9"/>
  <c r="K100" i="9"/>
  <c r="J37" i="9"/>
  <c r="J41" i="9" s="1"/>
  <c r="K116" i="9"/>
  <c r="K122" i="9" s="1"/>
  <c r="E121" i="9"/>
  <c r="E100" i="9"/>
  <c r="H91" i="9"/>
  <c r="I22" i="9"/>
  <c r="K71" i="9"/>
  <c r="K72" i="9" s="1"/>
  <c r="J92" i="9"/>
  <c r="H121" i="9"/>
  <c r="H127" i="9"/>
  <c r="H131" i="9" s="1"/>
  <c r="G62" i="9"/>
  <c r="I32" i="12"/>
  <c r="G22" i="9"/>
  <c r="G66" i="9" s="1"/>
  <c r="G73" i="9" s="1"/>
  <c r="G156" i="9"/>
  <c r="G161" i="9" s="1"/>
  <c r="K153" i="9"/>
  <c r="J22" i="9"/>
  <c r="H93" i="9"/>
  <c r="H100" i="9"/>
  <c r="E113" i="9"/>
  <c r="E127" i="9"/>
  <c r="E131" i="9" s="1"/>
  <c r="E134" i="9"/>
  <c r="J143" i="9"/>
  <c r="K149" i="9"/>
  <c r="K159" i="9"/>
  <c r="K160" i="9" s="1"/>
  <c r="D32" i="12"/>
  <c r="H113" i="9"/>
  <c r="G37" i="9"/>
  <c r="G41" i="9" s="1"/>
  <c r="E37" i="9"/>
  <c r="E41" i="9" s="1"/>
  <c r="E138" i="9"/>
  <c r="H159" i="9"/>
  <c r="H160" i="9" s="1"/>
  <c r="I161" i="9"/>
  <c r="C31" i="11"/>
  <c r="E20" i="12"/>
  <c r="E32" i="12" s="1"/>
  <c r="H138" i="9"/>
  <c r="H149" i="9"/>
  <c r="H134" i="9"/>
  <c r="K103" i="9"/>
  <c r="K134" i="9"/>
  <c r="K138" i="9"/>
  <c r="K143" i="9" s="1"/>
  <c r="H37" i="9"/>
  <c r="I62" i="9"/>
  <c r="I37" i="9"/>
  <c r="I41" i="9" s="1"/>
  <c r="I66" i="9" s="1"/>
  <c r="I73" i="9" s="1"/>
  <c r="J62" i="9"/>
  <c r="J66" i="9" s="1"/>
  <c r="J73" i="9" s="1"/>
  <c r="K14" i="9"/>
  <c r="H58" i="9"/>
  <c r="H62" i="9" s="1"/>
  <c r="G32" i="11"/>
  <c r="H41" i="9"/>
  <c r="K25" i="9"/>
  <c r="K58" i="9"/>
  <c r="E58" i="9"/>
  <c r="E62" i="9" s="1"/>
  <c r="H13" i="9"/>
  <c r="H25" i="9"/>
  <c r="K62" i="9"/>
  <c r="K50" i="9"/>
  <c r="K53" i="9" s="1"/>
  <c r="K13" i="9"/>
  <c r="K22" i="9" s="1"/>
  <c r="E25" i="9"/>
  <c r="E14" i="9"/>
  <c r="E13" i="9"/>
  <c r="E159" i="9"/>
  <c r="E160" i="9" s="1"/>
  <c r="E103" i="9"/>
  <c r="E87" i="9"/>
  <c r="K121" i="9"/>
  <c r="J122" i="9"/>
  <c r="J156" i="9" s="1"/>
  <c r="J161" i="9" s="1"/>
  <c r="K113" i="9"/>
  <c r="H103" i="9"/>
  <c r="K93" i="9"/>
  <c r="K91" i="9"/>
  <c r="K87" i="9"/>
  <c r="H87" i="9"/>
  <c r="H71" i="9"/>
  <c r="H50" i="9"/>
  <c r="H53" i="9" s="1"/>
  <c r="H14" i="9"/>
  <c r="K37" i="9"/>
  <c r="K41" i="9" s="1"/>
  <c r="E53" i="9"/>
  <c r="E67" i="9"/>
  <c r="E68" i="9" s="1"/>
  <c r="E71" i="9" s="1"/>
  <c r="E147" i="9"/>
  <c r="E149" i="9" s="1"/>
  <c r="E115" i="9"/>
  <c r="E116" i="9" s="1"/>
  <c r="H92" i="9" l="1"/>
  <c r="H143" i="9"/>
  <c r="K92" i="9"/>
  <c r="E92" i="9"/>
  <c r="E122" i="9"/>
  <c r="H122" i="9"/>
  <c r="H156" i="9" s="1"/>
  <c r="H161" i="9" s="1"/>
  <c r="H72" i="9"/>
  <c r="E143" i="9"/>
  <c r="K66" i="9"/>
  <c r="K73" i="9" s="1"/>
  <c r="H22" i="9"/>
  <c r="H66" i="9" s="1"/>
  <c r="E22" i="9"/>
  <c r="K156" i="9"/>
  <c r="K161" i="9" s="1"/>
  <c r="E156" i="9" l="1"/>
  <c r="E161" i="9" s="1"/>
  <c r="H73" i="9"/>
  <c r="L158" i="7"/>
  <c r="M158" i="7" s="1"/>
  <c r="L157" i="7"/>
  <c r="M157" i="7" s="1"/>
  <c r="L156" i="7"/>
  <c r="M156" i="7" s="1"/>
  <c r="L155" i="7"/>
  <c r="M155" i="7" s="1"/>
  <c r="L154" i="7"/>
  <c r="M154" i="7" s="1"/>
  <c r="L153" i="7"/>
  <c r="M153" i="7" s="1"/>
  <c r="L152" i="7"/>
  <c r="M152" i="7" s="1"/>
  <c r="K151" i="7"/>
  <c r="J151" i="7"/>
  <c r="I151" i="7"/>
  <c r="H151" i="7"/>
  <c r="G151" i="7"/>
  <c r="F151" i="7"/>
  <c r="L150" i="7"/>
  <c r="M150" i="7" s="1"/>
  <c r="L149" i="7"/>
  <c r="M149" i="7" s="1"/>
  <c r="L148" i="7"/>
  <c r="K146" i="7"/>
  <c r="J146" i="7"/>
  <c r="I146" i="7"/>
  <c r="H146" i="7"/>
  <c r="G146" i="7"/>
  <c r="F146" i="7"/>
  <c r="L145" i="7"/>
  <c r="M145" i="7" s="1"/>
  <c r="L144" i="7"/>
  <c r="M144" i="7" s="1"/>
  <c r="L143" i="7"/>
  <c r="M143" i="7" s="1"/>
  <c r="L142" i="7"/>
  <c r="M142" i="7" s="1"/>
  <c r="L141" i="7"/>
  <c r="M141" i="7" s="1"/>
  <c r="L140" i="7"/>
  <c r="K139" i="7"/>
  <c r="J139" i="7"/>
  <c r="I139" i="7"/>
  <c r="H139" i="7"/>
  <c r="G139" i="7"/>
  <c r="F139" i="7"/>
  <c r="L138" i="7"/>
  <c r="M138" i="7" s="1"/>
  <c r="L137" i="7"/>
  <c r="M137" i="7" s="1"/>
  <c r="L136" i="7"/>
  <c r="M136" i="7" s="1"/>
  <c r="K135" i="7"/>
  <c r="J135" i="7"/>
  <c r="J159" i="7" s="1"/>
  <c r="J160" i="7" s="1"/>
  <c r="I135" i="7"/>
  <c r="I159" i="7" s="1"/>
  <c r="I160" i="7" s="1"/>
  <c r="H135" i="7"/>
  <c r="H159" i="7" s="1"/>
  <c r="H160" i="7" s="1"/>
  <c r="G135" i="7"/>
  <c r="G159" i="7" s="1"/>
  <c r="G160" i="7" s="1"/>
  <c r="F135" i="7"/>
  <c r="L133" i="7"/>
  <c r="M133" i="7" s="1"/>
  <c r="L132" i="7"/>
  <c r="M132" i="7" s="1"/>
  <c r="L131" i="7"/>
  <c r="M131" i="7" s="1"/>
  <c r="L130" i="7"/>
  <c r="M130" i="7" s="1"/>
  <c r="L129" i="7"/>
  <c r="M129" i="7" s="1"/>
  <c r="L128" i="7"/>
  <c r="M128" i="7" s="1"/>
  <c r="L127" i="7"/>
  <c r="M127" i="7" s="1"/>
  <c r="L126" i="7"/>
  <c r="M126" i="7" s="1"/>
  <c r="L125" i="7"/>
  <c r="H12" i="12" s="1"/>
  <c r="L124" i="7"/>
  <c r="M124" i="7" s="1"/>
  <c r="L122" i="7"/>
  <c r="M122" i="7" s="1"/>
  <c r="L119" i="7"/>
  <c r="M119" i="7" s="1"/>
  <c r="L118" i="7"/>
  <c r="M118" i="7" s="1"/>
  <c r="L117" i="7"/>
  <c r="M116" i="7"/>
  <c r="L115" i="7"/>
  <c r="M115" i="7" s="1"/>
  <c r="L114" i="7"/>
  <c r="M114" i="7" s="1"/>
  <c r="L113" i="7"/>
  <c r="M113" i="7" s="1"/>
  <c r="L112" i="7"/>
  <c r="M112" i="7" s="1"/>
  <c r="M111" i="7"/>
  <c r="L110" i="7"/>
  <c r="M110" i="7" s="1"/>
  <c r="L109" i="7"/>
  <c r="M109" i="7" s="1"/>
  <c r="L108" i="7"/>
  <c r="M108" i="7" s="1"/>
  <c r="L107" i="7"/>
  <c r="M107" i="7" s="1"/>
  <c r="L106" i="7"/>
  <c r="M106" i="7" s="1"/>
  <c r="M105" i="7"/>
  <c r="H8" i="11"/>
  <c r="M97" i="7"/>
  <c r="K97" i="7"/>
  <c r="J97" i="7"/>
  <c r="I97" i="7"/>
  <c r="H97" i="7"/>
  <c r="G97" i="7"/>
  <c r="F97" i="7"/>
  <c r="M95" i="7"/>
  <c r="M163" i="7" s="1"/>
  <c r="L90" i="7"/>
  <c r="M90" i="7" s="1"/>
  <c r="L89" i="7"/>
  <c r="M89" i="7" s="1"/>
  <c r="L88" i="7"/>
  <c r="M88" i="7" s="1"/>
  <c r="L87" i="7"/>
  <c r="M87" i="7" s="1"/>
  <c r="L86" i="7"/>
  <c r="M86" i="7" s="1"/>
  <c r="L85" i="7"/>
  <c r="M85" i="7" s="1"/>
  <c r="K84" i="7"/>
  <c r="J84" i="7"/>
  <c r="I84" i="7"/>
  <c r="H84" i="7"/>
  <c r="G84" i="7"/>
  <c r="F84" i="7"/>
  <c r="L83" i="7"/>
  <c r="M83" i="7" s="1"/>
  <c r="L82" i="7"/>
  <c r="M82" i="7" s="1"/>
  <c r="K80" i="7"/>
  <c r="J80" i="7"/>
  <c r="I80" i="7"/>
  <c r="H80" i="7"/>
  <c r="G80" i="7"/>
  <c r="F80" i="7"/>
  <c r="L79" i="7"/>
  <c r="M79" i="7" s="1"/>
  <c r="K77" i="7"/>
  <c r="J77" i="7"/>
  <c r="I77" i="7"/>
  <c r="H77" i="7"/>
  <c r="G77" i="7"/>
  <c r="F77" i="7"/>
  <c r="F91" i="7" s="1"/>
  <c r="L76" i="7"/>
  <c r="M76" i="7" s="1"/>
  <c r="L75" i="7"/>
  <c r="M75" i="7" s="1"/>
  <c r="L74" i="7"/>
  <c r="M74" i="7" s="1"/>
  <c r="L73" i="7"/>
  <c r="M73" i="7" s="1"/>
  <c r="K72" i="7"/>
  <c r="J72" i="7"/>
  <c r="I72" i="7"/>
  <c r="H72" i="7"/>
  <c r="G72" i="7"/>
  <c r="F72" i="7"/>
  <c r="L71" i="7"/>
  <c r="M71" i="7" s="1"/>
  <c r="L70" i="7"/>
  <c r="M70" i="7" s="1"/>
  <c r="L69" i="7"/>
  <c r="M69" i="7" s="1"/>
  <c r="K68" i="7"/>
  <c r="J68" i="7"/>
  <c r="I68" i="7"/>
  <c r="I91" i="7" s="1"/>
  <c r="H68" i="7"/>
  <c r="G68" i="7"/>
  <c r="F68" i="7"/>
  <c r="L66" i="7"/>
  <c r="M66" i="7" s="1"/>
  <c r="L65" i="7"/>
  <c r="M65" i="7" s="1"/>
  <c r="L64" i="7"/>
  <c r="M64" i="7" s="1"/>
  <c r="L63" i="7"/>
  <c r="K62" i="7"/>
  <c r="J62" i="7"/>
  <c r="I62" i="7"/>
  <c r="H62" i="7"/>
  <c r="G62" i="7"/>
  <c r="F62" i="7"/>
  <c r="L61" i="7"/>
  <c r="M61" i="7" s="1"/>
  <c r="L59" i="7"/>
  <c r="M59" i="7" s="1"/>
  <c r="L58" i="7"/>
  <c r="M58" i="7" s="1"/>
  <c r="K57" i="7"/>
  <c r="J57" i="7"/>
  <c r="I57" i="7"/>
  <c r="H57" i="7"/>
  <c r="G57" i="7"/>
  <c r="F57" i="7"/>
  <c r="L56" i="7"/>
  <c r="M56" i="7" s="1"/>
  <c r="L55" i="7"/>
  <c r="M55" i="7" s="1"/>
  <c r="L54" i="7"/>
  <c r="M54" i="7" s="1"/>
  <c r="L52" i="7"/>
  <c r="K51" i="7"/>
  <c r="J51" i="7"/>
  <c r="I51" i="7"/>
  <c r="H51" i="7"/>
  <c r="G51" i="7"/>
  <c r="F51" i="7"/>
  <c r="L206" i="15" s="1"/>
  <c r="M206" i="15" s="1"/>
  <c r="M49" i="7"/>
  <c r="M48" i="7"/>
  <c r="M46" i="7"/>
  <c r="M44" i="7"/>
  <c r="M43" i="7"/>
  <c r="M42" i="7"/>
  <c r="L40" i="7"/>
  <c r="M40" i="7" s="1"/>
  <c r="K39" i="7"/>
  <c r="J39" i="7"/>
  <c r="I39" i="7"/>
  <c r="H39" i="7"/>
  <c r="G39" i="7"/>
  <c r="F39" i="7"/>
  <c r="M38" i="7"/>
  <c r="M36" i="7"/>
  <c r="M35" i="7"/>
  <c r="M34" i="7"/>
  <c r="L32" i="7"/>
  <c r="M32" i="7" s="1"/>
  <c r="C11" i="11" s="1"/>
  <c r="K31" i="7"/>
  <c r="J31" i="7"/>
  <c r="I31" i="7"/>
  <c r="H31" i="7"/>
  <c r="G31" i="7"/>
  <c r="F31" i="7"/>
  <c r="L30" i="7"/>
  <c r="M30" i="7" s="1"/>
  <c r="M29" i="7"/>
  <c r="L28" i="7"/>
  <c r="M28" i="7" s="1"/>
  <c r="L27" i="7"/>
  <c r="M27" i="7" s="1"/>
  <c r="L26" i="7"/>
  <c r="M26" i="7" s="1"/>
  <c r="L25" i="7"/>
  <c r="K24" i="7"/>
  <c r="J24" i="7"/>
  <c r="I24" i="7"/>
  <c r="H24" i="7"/>
  <c r="G24" i="7"/>
  <c r="F24" i="7"/>
  <c r="L23" i="7"/>
  <c r="M23" i="7" s="1"/>
  <c r="L21" i="7"/>
  <c r="M21" i="7" s="1"/>
  <c r="L20" i="7"/>
  <c r="M20" i="7" s="1"/>
  <c r="L19" i="7"/>
  <c r="M19" i="7" s="1"/>
  <c r="L18" i="7"/>
  <c r="F17" i="7"/>
  <c r="L16" i="7"/>
  <c r="M16" i="7" s="1"/>
  <c r="M15" i="7"/>
  <c r="M14" i="7"/>
  <c r="M13" i="7"/>
  <c r="L12" i="7"/>
  <c r="M12" i="7" s="1"/>
  <c r="M11" i="7"/>
  <c r="K10" i="7"/>
  <c r="J10" i="7"/>
  <c r="I10" i="7"/>
  <c r="H10" i="7"/>
  <c r="G10" i="7"/>
  <c r="F10" i="7"/>
  <c r="A2" i="7"/>
  <c r="K159" i="7" l="1"/>
  <c r="K160" i="7" s="1"/>
  <c r="F159" i="7"/>
  <c r="F160" i="7" s="1"/>
  <c r="M148" i="7"/>
  <c r="I30" i="11" s="1"/>
  <c r="H30" i="11"/>
  <c r="H31" i="11" s="1"/>
  <c r="L99" i="7"/>
  <c r="M117" i="7"/>
  <c r="M222" i="15"/>
  <c r="K67" i="7"/>
  <c r="C13" i="11"/>
  <c r="C12" i="11"/>
  <c r="M125" i="7"/>
  <c r="I12" i="12" s="1"/>
  <c r="M78" i="7"/>
  <c r="M77" i="7" s="1"/>
  <c r="M123" i="7"/>
  <c r="I10" i="12" s="1"/>
  <c r="H10" i="12"/>
  <c r="M104" i="7"/>
  <c r="I12" i="11" s="1"/>
  <c r="M103" i="7"/>
  <c r="I11" i="11" s="1"/>
  <c r="H11" i="11"/>
  <c r="G67" i="7"/>
  <c r="M22" i="7"/>
  <c r="L17" i="7"/>
  <c r="D9" i="11" s="1"/>
  <c r="C11" i="12"/>
  <c r="C8" i="12"/>
  <c r="M81" i="7"/>
  <c r="E29" i="11" s="1"/>
  <c r="L24" i="7"/>
  <c r="D8" i="12" s="1"/>
  <c r="M147" i="7"/>
  <c r="I31" i="11" s="1"/>
  <c r="L120" i="7"/>
  <c r="L134" i="7" s="1"/>
  <c r="H8" i="12"/>
  <c r="M102" i="7"/>
  <c r="I10" i="11" s="1"/>
  <c r="H10" i="11"/>
  <c r="M101" i="7"/>
  <c r="I9" i="11" s="1"/>
  <c r="H9" i="11"/>
  <c r="H20" i="11" s="1"/>
  <c r="M121" i="7"/>
  <c r="L51" i="7"/>
  <c r="D10" i="12" s="1"/>
  <c r="L31" i="7"/>
  <c r="D11" i="11" s="1"/>
  <c r="L62" i="7"/>
  <c r="D11" i="12" s="1"/>
  <c r="L135" i="7"/>
  <c r="M151" i="7"/>
  <c r="M68" i="7"/>
  <c r="G91" i="7"/>
  <c r="K91" i="7"/>
  <c r="K165" i="7" s="1"/>
  <c r="M135" i="7"/>
  <c r="J91" i="7"/>
  <c r="J165" i="7" s="1"/>
  <c r="M84" i="7"/>
  <c r="M25" i="7"/>
  <c r="M33" i="7"/>
  <c r="M31" i="7" s="1"/>
  <c r="E11" i="11" s="1"/>
  <c r="M52" i="7"/>
  <c r="M63" i="7"/>
  <c r="L72" i="7"/>
  <c r="L77" i="7"/>
  <c r="L146" i="7"/>
  <c r="L139" i="7"/>
  <c r="I67" i="7"/>
  <c r="I164" i="7" s="1"/>
  <c r="F67" i="7"/>
  <c r="J67" i="7"/>
  <c r="H67" i="7"/>
  <c r="H91" i="7"/>
  <c r="H165" i="7" s="1"/>
  <c r="L68" i="7"/>
  <c r="L84" i="7"/>
  <c r="I165" i="7"/>
  <c r="L151" i="7"/>
  <c r="M10" i="7"/>
  <c r="E8" i="11" s="1"/>
  <c r="M57" i="7"/>
  <c r="E13" i="11" s="1"/>
  <c r="M39" i="7"/>
  <c r="E12" i="11" s="1"/>
  <c r="M72" i="7"/>
  <c r="L10" i="7"/>
  <c r="D8" i="11" s="1"/>
  <c r="L57" i="7"/>
  <c r="D13" i="11" s="1"/>
  <c r="L80" i="7"/>
  <c r="M18" i="7"/>
  <c r="L39" i="7"/>
  <c r="D12" i="11" s="1"/>
  <c r="M100" i="7"/>
  <c r="M99" i="7" s="1"/>
  <c r="M140" i="7"/>
  <c r="J9" i="6"/>
  <c r="I9" i="6"/>
  <c r="H9" i="6"/>
  <c r="G9" i="6"/>
  <c r="E9" i="6"/>
  <c r="D9" i="6"/>
  <c r="F9" i="6"/>
  <c r="H12" i="4"/>
  <c r="C11" i="1"/>
  <c r="C12" i="1" s="1"/>
  <c r="D8" i="1"/>
  <c r="D12" i="1" s="1"/>
  <c r="C8" i="1"/>
  <c r="K92" i="7" l="1"/>
  <c r="L159" i="7"/>
  <c r="L160" i="7" s="1"/>
  <c r="K164" i="7"/>
  <c r="H19" i="12"/>
  <c r="H33" i="12" s="1"/>
  <c r="I8" i="12"/>
  <c r="I19" i="12" s="1"/>
  <c r="I33" i="12" s="1"/>
  <c r="M120" i="7"/>
  <c r="D19" i="12"/>
  <c r="F92" i="7"/>
  <c r="F164" i="7"/>
  <c r="L215" i="15"/>
  <c r="L273" i="15" s="1"/>
  <c r="M212" i="15"/>
  <c r="M215" i="15" s="1"/>
  <c r="M273" i="15" s="1"/>
  <c r="E66" i="9" s="1"/>
  <c r="F165" i="7"/>
  <c r="J92" i="7"/>
  <c r="I92" i="7"/>
  <c r="M139" i="7"/>
  <c r="N165" i="7"/>
  <c r="M24" i="7"/>
  <c r="E8" i="12" s="1"/>
  <c r="M62" i="7"/>
  <c r="E11" i="12" s="1"/>
  <c r="H92" i="7"/>
  <c r="M51" i="7"/>
  <c r="E10" i="12" s="1"/>
  <c r="C10" i="12"/>
  <c r="C19" i="12" s="1"/>
  <c r="C33" i="12" s="1"/>
  <c r="M17" i="7"/>
  <c r="C9" i="11"/>
  <c r="M80" i="7"/>
  <c r="M91" i="7" s="1"/>
  <c r="G92" i="7"/>
  <c r="E22" i="11"/>
  <c r="E21" i="11" s="1"/>
  <c r="E31" i="11" s="1"/>
  <c r="D21" i="11"/>
  <c r="D31" i="11" s="1"/>
  <c r="D33" i="12"/>
  <c r="G164" i="7"/>
  <c r="J164" i="7"/>
  <c r="M146" i="7"/>
  <c r="M159" i="7" s="1"/>
  <c r="D20" i="11"/>
  <c r="I8" i="11"/>
  <c r="L91" i="7"/>
  <c r="H164" i="7"/>
  <c r="E165" i="7"/>
  <c r="G165" i="7"/>
  <c r="L67" i="7"/>
  <c r="I20" i="11" l="1"/>
  <c r="I32" i="11" s="1"/>
  <c r="D32" i="11"/>
  <c r="M134" i="7"/>
  <c r="M160" i="7" s="1"/>
  <c r="C20" i="11"/>
  <c r="C32" i="11" s="1"/>
  <c r="E9" i="11"/>
  <c r="E20" i="11" s="1"/>
  <c r="M277" i="15"/>
  <c r="E73" i="9"/>
  <c r="L277" i="15"/>
  <c r="D66" i="9"/>
  <c r="D73" i="9" s="1"/>
  <c r="H32" i="11"/>
  <c r="D34" i="11" s="1"/>
  <c r="D33" i="11"/>
  <c r="L165" i="7"/>
  <c r="E19" i="12"/>
  <c r="H34" i="12"/>
  <c r="M67" i="7"/>
  <c r="M92" i="7" s="1"/>
  <c r="E161" i="7"/>
  <c r="C34" i="12"/>
  <c r="G34" i="12"/>
  <c r="C35" i="12"/>
  <c r="D34" i="12"/>
  <c r="H33" i="11"/>
  <c r="G35" i="12"/>
  <c r="D35" i="12"/>
  <c r="H35" i="12"/>
  <c r="M165" i="7"/>
  <c r="L164" i="7"/>
  <c r="L92" i="7"/>
  <c r="C33" i="11" l="1"/>
  <c r="G33" i="11"/>
  <c r="E33" i="12"/>
  <c r="E34" i="12"/>
  <c r="I33" i="11"/>
  <c r="E32" i="11"/>
  <c r="I34" i="11" s="1"/>
  <c r="E33" i="11"/>
  <c r="I34" i="12"/>
  <c r="M164" i="7"/>
  <c r="H34" i="11"/>
  <c r="N161" i="7"/>
  <c r="N164" i="7"/>
  <c r="M161" i="7"/>
  <c r="N277" i="15"/>
  <c r="G34" i="11" l="1"/>
  <c r="C34" i="11"/>
  <c r="E34" i="11"/>
  <c r="E35" i="12"/>
  <c r="I35" i="12"/>
</calcChain>
</file>

<file path=xl/sharedStrings.xml><?xml version="1.0" encoding="utf-8"?>
<sst xmlns="http://schemas.openxmlformats.org/spreadsheetml/2006/main" count="2765" uniqueCount="1512">
  <si>
    <t>Sorszám</t>
  </si>
  <si>
    <t>Megnevezés</t>
  </si>
  <si>
    <t>Eredeti előirányzat Ft</t>
  </si>
  <si>
    <t>Módosított előirányzat Ft</t>
  </si>
  <si>
    <t>Működési célú tartalék összesen</t>
  </si>
  <si>
    <t>Felhalmozási célú általános tartalék</t>
  </si>
  <si>
    <t>Felhalmozási célú tartalék összesen</t>
  </si>
  <si>
    <t>Foglalkoztatás jellege</t>
  </si>
  <si>
    <t>Létszám (fő)</t>
  </si>
  <si>
    <t>Polgármester</t>
  </si>
  <si>
    <t>Alpolgárnester</t>
  </si>
  <si>
    <t>Önkormányzati képviselők</t>
  </si>
  <si>
    <t>Önkormányzatnál foglalkoztatottak</t>
  </si>
  <si>
    <t>MT szerint foglalkoztatott</t>
  </si>
  <si>
    <t xml:space="preserve">   ebből közfoglalkoztatott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</si>
  <si>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</si>
  <si>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</si>
  <si>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</si>
  <si>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</si>
  <si>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</si>
  <si>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</si>
  <si>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</si>
  <si>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</si>
  <si>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</si>
  <si>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</si>
  <si>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</si>
  <si>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</si>
  <si>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</si>
  <si>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</si>
  <si>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</si>
  <si>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</si>
  <si>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</si>
  <si>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Működési célú támogatások áht-n belülre</t>
  </si>
  <si>
    <t>3.</t>
  </si>
  <si>
    <t>Közhatalmi bevételek</t>
  </si>
  <si>
    <t>4.</t>
  </si>
  <si>
    <t>Működési célú saját bevételek</t>
  </si>
  <si>
    <t>5.</t>
  </si>
  <si>
    <t>Működési célú átvett pénzeszközök</t>
  </si>
  <si>
    <t>6.</t>
  </si>
  <si>
    <t>7.</t>
  </si>
  <si>
    <t>Felhalmozási célú saját bevételek</t>
  </si>
  <si>
    <t>8.</t>
  </si>
  <si>
    <t>Felhalmozási célra átvett pénzeszközök</t>
  </si>
  <si>
    <t>9.</t>
  </si>
  <si>
    <t>Finanszírozási bevételek</t>
  </si>
  <si>
    <t>10.</t>
  </si>
  <si>
    <t>Előző évi maradvány igénybe vétele</t>
  </si>
  <si>
    <t>11.</t>
  </si>
  <si>
    <t>Bevételek összesen:</t>
  </si>
  <si>
    <t>12.</t>
  </si>
  <si>
    <t xml:space="preserve">Kiadások </t>
  </si>
  <si>
    <t>13.</t>
  </si>
  <si>
    <t>Személyi juttatások</t>
  </si>
  <si>
    <t>14.</t>
  </si>
  <si>
    <t>Munkaadókat terhelő járulékok és szociális hozzájárulási adó</t>
  </si>
  <si>
    <t>15.</t>
  </si>
  <si>
    <t xml:space="preserve"> elvonások, befizetések</t>
  </si>
  <si>
    <t>16.</t>
  </si>
  <si>
    <t>Ellátottak pénzbeli juttatásai</t>
  </si>
  <si>
    <t>17.</t>
  </si>
  <si>
    <t>18.</t>
  </si>
  <si>
    <t>Működési célú támogatások áht-n kívülre</t>
  </si>
  <si>
    <t>19.</t>
  </si>
  <si>
    <t>Beruházások, felújítások</t>
  </si>
  <si>
    <t>20.</t>
  </si>
  <si>
    <t>Felhalmozási célú átadott pénzeszközök</t>
  </si>
  <si>
    <t>21.</t>
  </si>
  <si>
    <t>Finanszírozási kiadások</t>
  </si>
  <si>
    <t>22.</t>
  </si>
  <si>
    <t>Kiadások összesen:</t>
  </si>
  <si>
    <t>23.</t>
  </si>
  <si>
    <t>Egyenleg</t>
  </si>
  <si>
    <t>A</t>
  </si>
  <si>
    <t>B</t>
  </si>
  <si>
    <t>C</t>
  </si>
  <si>
    <t>D</t>
  </si>
  <si>
    <t>E</t>
  </si>
  <si>
    <t>F</t>
  </si>
  <si>
    <t>G</t>
  </si>
  <si>
    <t>2019</t>
  </si>
  <si>
    <t>Kötelezettségvállalások összesen</t>
  </si>
  <si>
    <t xml:space="preserve">Bevételek </t>
  </si>
  <si>
    <t xml:space="preserve"> Működési célú támogatások áht-belül összesen</t>
  </si>
  <si>
    <t>Felhalmozási célú támogatások áht-nbelül</t>
  </si>
  <si>
    <t xml:space="preserve"> Közhatalmi bevételek összesen</t>
  </si>
  <si>
    <t>Működési célú saját bevételek összesen</t>
  </si>
  <si>
    <t>Működési célra átvett pénzeszközök áht-n kívülről összesen</t>
  </si>
  <si>
    <t>Felhalmozási célra átvett áht-n ívülről</t>
  </si>
  <si>
    <t>Költségvetési bevételek mindösszesen</t>
  </si>
  <si>
    <t xml:space="preserve">Államháztartási megelőlegezések bevétele </t>
  </si>
  <si>
    <t>Finanszírozási bevételek összesen</t>
  </si>
  <si>
    <t>Bevételek mindösszesen</t>
  </si>
  <si>
    <t xml:space="preserve"> Személyi juttatások</t>
  </si>
  <si>
    <t>Munkaadókat terhelő járulékok</t>
  </si>
  <si>
    <t>Dologi kiadások</t>
  </si>
  <si>
    <t>Elvonások befizetések</t>
  </si>
  <si>
    <t xml:space="preserve"> Ellátottak pénbeni juttatásai ( szociális juttatások )</t>
  </si>
  <si>
    <t xml:space="preserve"> Egyéb működési célú kiadások</t>
  </si>
  <si>
    <t>Műklödési célú támogatások, kölcsönök államháztartáson belülre</t>
  </si>
  <si>
    <t>Működési célú támogatások,  egyéb működési kifizetések államháztartáson kívülre</t>
  </si>
  <si>
    <t>Működési célú tartalékok</t>
  </si>
  <si>
    <t xml:space="preserve">Működési költségvetési kiadások összesen </t>
  </si>
  <si>
    <t xml:space="preserve">Beruházások, </t>
  </si>
  <si>
    <t>Felújítások</t>
  </si>
  <si>
    <t>Részesedések vásárlása</t>
  </si>
  <si>
    <t>Felhalmozási célú támogatások, kölcsönök államháztartáson kivűlre</t>
  </si>
  <si>
    <t>Felhalmozási célú támogatások visszfizetése áht-n belülre</t>
  </si>
  <si>
    <t>Felhalmozási célú tartalékok</t>
  </si>
  <si>
    <t>Felhalmozási költségvetési kiadások összesen</t>
  </si>
  <si>
    <t>Költségvetési kiadások mindösszesen</t>
  </si>
  <si>
    <t xml:space="preserve">Hitelek kölcsönök törlesztése </t>
  </si>
  <si>
    <t>Szabad pénzeszközök befektetése</t>
  </si>
  <si>
    <t xml:space="preserve">Egyéb finanszírozási kiadások, intézményfinanszírozás </t>
  </si>
  <si>
    <t>Államháztartási megelőlegezések</t>
  </si>
  <si>
    <t>Finanszírozási kiadások összesen</t>
  </si>
  <si>
    <t>Kiadások mindösszesen</t>
  </si>
  <si>
    <t>Központi, irányítószervi támogatás</t>
  </si>
  <si>
    <t xml:space="preserve"> Európai Uniós forrásból finanszírozott támogatással megvalósuló programok, projektek bevételeiről és kiadásairól az Ávr. 24. § (1) bekezdés a.) és bd.) pontjainak megfelelően </t>
  </si>
  <si>
    <t>Projekt megnevezése</t>
  </si>
  <si>
    <t>a projekt tervezett megvalósítási ideje</t>
  </si>
  <si>
    <t>Tervezett saját forrás (Ft)</t>
  </si>
  <si>
    <t>EU és hazai társ finanszírozás (Ft)</t>
  </si>
  <si>
    <t>Tervezett projekt költség összesen (Ft)</t>
  </si>
  <si>
    <t>2020. december 31-ig történt felhasználás (kiadás) (Ft)</t>
  </si>
  <si>
    <t>2020.dec. 31-ig kiutalt előleg és kifizetési kérelem (bevétel) (Ft)</t>
  </si>
  <si>
    <t>Tervezett felhasználás 2021. (kiadás) (Ft)</t>
  </si>
  <si>
    <t>Benyújtandó kifizetési kérelem 2021. (bevétel) (Ft)</t>
  </si>
  <si>
    <t>Összesen</t>
  </si>
  <si>
    <t>Hajmáskér Község Önkormányzata Támogatási Szerződéssel rendelkező, folyamatban lévő</t>
  </si>
  <si>
    <t>B E V É T E L E K</t>
  </si>
  <si>
    <t>Forintban!</t>
  </si>
  <si>
    <t>Sor-
szám</t>
  </si>
  <si>
    <t>Bevételi jogcím</t>
  </si>
  <si>
    <t>Eredeti
előirányzat</t>
  </si>
  <si>
    <t xml:space="preserve">3. sz. módosítás </t>
  </si>
  <si>
    <t xml:space="preserve">4. sz. módosítás </t>
  </si>
  <si>
    <t xml:space="preserve">5. sz. módosítás </t>
  </si>
  <si>
    <t xml:space="preserve">6. sz. módosítás </t>
  </si>
  <si>
    <t>Módosítások összesen</t>
  </si>
  <si>
    <t>H</t>
  </si>
  <si>
    <t>I</t>
  </si>
  <si>
    <t>J=(D+…+I)</t>
  </si>
  <si>
    <t>K=(C+J)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</si>
  <si>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</si>
  <si>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</si>
  <si>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</si>
  <si>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</si>
  <si>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</si>
  <si>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</si>
  <si>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</si>
  <si>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</si>
  <si>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</si>
  <si>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</si>
  <si>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</si>
  <si>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</si>
  <si>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</si>
  <si>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</si>
  <si>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</si>
  <si>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</si>
  <si>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</si>
  <si>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</si>
  <si>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</si>
  <si>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</si>
  <si>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</si>
  <si>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</si>
  <si>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</si>
  <si>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</si>
  <si>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</si>
  <si>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</si>
  <si>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</si>
  <si>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</si>
  <si>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</si>
  <si>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</si>
  <si>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</si>
  <si>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</si>
  <si>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</si>
  <si>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</si>
  <si>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</si>
  <si>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</si>
  <si>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</si>
  <si>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</si>
  <si>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</si>
  <si>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</si>
  <si>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</si>
  <si>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</si>
  <si>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</si>
  <si>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</si>
  <si>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</si>
  <si>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</si>
  <si>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</si>
  <si>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</si>
  <si>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Egyéb közhatalmi bevételk</t>
  </si>
  <si>
    <t>4.5.</t>
  </si>
  <si>
    <t>Gépjárműadó</t>
  </si>
  <si>
    <t>4.6.</t>
  </si>
  <si>
    <t>Telekadó</t>
  </si>
  <si>
    <t>4.7.</t>
  </si>
  <si>
    <t>Kommunális adó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</si>
  <si>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</si>
  <si>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</si>
  <si>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</si>
  <si>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</si>
  <si>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</si>
  <si>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</si>
  <si>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</si>
  <si>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</si>
  <si>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</si>
  <si>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</si>
  <si>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</si>
  <si>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</si>
  <si>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</si>
  <si>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</si>
  <si>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</si>
  <si>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</si>
  <si>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</si>
  <si>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</si>
  <si>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</si>
  <si>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</si>
  <si>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</si>
  <si>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</si>
  <si>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</si>
  <si>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</si>
  <si>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</si>
  <si>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</si>
  <si>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</si>
  <si>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</si>
  <si>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</si>
  <si>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</si>
  <si>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</si>
  <si>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</si>
  <si>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</si>
  <si>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</si>
  <si>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</si>
  <si>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</si>
  <si>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</si>
  <si>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</si>
  <si>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</si>
  <si>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</si>
  <si>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</si>
  <si>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</si>
  <si>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</si>
  <si>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</si>
  <si>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</si>
  <si>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</si>
  <si>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</si>
  <si>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</si>
  <si>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</si>
  <si>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</si>
  <si>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</si>
  <si>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</si>
  <si>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</si>
  <si>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</si>
  <si>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</si>
  <si>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</si>
  <si>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</si>
  <si>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</si>
  <si>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</si>
  <si>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</si>
  <si>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</si>
  <si>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</si>
  <si>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</si>
  <si>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</si>
  <si>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</si>
  <si>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</si>
  <si>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</si>
  <si>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</si>
  <si>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</si>
  <si>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</si>
  <si>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</si>
  <si>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</si>
  <si>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</si>
  <si>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</si>
  <si>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</si>
  <si>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</si>
  <si>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</si>
  <si>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</si>
  <si>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</si>
  <si>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</si>
  <si>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</si>
  <si>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</si>
  <si>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</si>
  <si>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</si>
  <si>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</si>
  <si>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</si>
  <si>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</si>
  <si>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</si>
  <si>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</si>
  <si>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</si>
  <si>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</si>
  <si>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</si>
  <si>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</si>
  <si>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</si>
  <si>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</si>
  <si>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</si>
  <si>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</si>
  <si>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</si>
  <si>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</si>
  <si>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</si>
  <si>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Központi, irányító szervi támogatás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</si>
  <si>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</si>
  <si>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</si>
  <si>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</si>
  <si>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</si>
  <si>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</si>
  <si>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</si>
  <si>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</si>
  <si>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</si>
  <si>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</si>
  <si>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Dologi  kiadások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</si>
  <si>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</si>
  <si>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</si>
  <si>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</si>
  <si>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</si>
  <si>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</si>
  <si>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</si>
  <si>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</si>
  <si>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</si>
  <si>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</si>
  <si>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</si>
  <si>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</si>
  <si>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</si>
  <si>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</si>
  <si>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</si>
  <si>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</si>
  <si>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</si>
  <si>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</si>
  <si>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</si>
  <si>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</si>
  <si>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</si>
  <si>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</si>
  <si>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</si>
  <si>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</si>
  <si>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</si>
  <si>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</si>
  <si>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</si>
  <si>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</si>
  <si>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</si>
  <si>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</si>
  <si>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</si>
  <si>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</si>
  <si>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</si>
  <si>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</si>
  <si>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</si>
  <si>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</si>
  <si>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</si>
  <si>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</si>
  <si>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</si>
  <si>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</si>
  <si>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</si>
  <si>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</si>
  <si>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</si>
  <si>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</si>
  <si>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</si>
  <si>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</si>
  <si>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</si>
  <si>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</si>
  <si>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</si>
  <si>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</si>
  <si>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</si>
  <si>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</si>
  <si>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</si>
  <si>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</si>
  <si>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</si>
  <si>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</si>
  <si>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</si>
  <si>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</si>
  <si>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</si>
  <si>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</si>
  <si>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</si>
  <si>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</si>
  <si>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</si>
  <si>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</si>
  <si>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</si>
  <si>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</si>
  <si>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</si>
  <si>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</si>
  <si>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</si>
  <si>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</si>
  <si>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</si>
  <si>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</si>
  <si>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</si>
  <si>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</si>
  <si>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Központi, irányító szervi támogatások folyósítása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</si>
  <si>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</si>
  <si>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</si>
  <si>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</si>
  <si>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</si>
  <si>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</si>
  <si>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</si>
  <si>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</si>
  <si>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</si>
  <si>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</si>
  <si>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</si>
  <si>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</si>
  <si>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</si>
  <si>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</si>
  <si>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</si>
  <si>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</si>
  <si>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</si>
  <si>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</si>
  <si>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</si>
  <si>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</si>
  <si>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</si>
  <si>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</si>
  <si>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</si>
  <si>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Egyéb működési célú támogatások bevételei államháztartáson belülről (=33+…+42) (B16)</t>
  </si>
  <si>
    <t>09</t>
  </si>
  <si>
    <t>ebből: központi költségvetési szervek (B16)</t>
  </si>
  <si>
    <t>10</t>
  </si>
  <si>
    <t>ebből: központi kezelésű előirányzatok</t>
  </si>
  <si>
    <t>11</t>
  </si>
  <si>
    <t>ebből: fejezeti kezelésű előirányzatok EU-s programokra és azok hazai társfinanszírozása (B16)</t>
  </si>
  <si>
    <t>12</t>
  </si>
  <si>
    <t>ebből: egyéb fejezeti kezelésű előirányzatok (B16)</t>
  </si>
  <si>
    <t>13</t>
  </si>
  <si>
    <t>ebből: társadalombiztosítás pénzügyi alapjai (B16)</t>
  </si>
  <si>
    <t>14</t>
  </si>
  <si>
    <t>ebből: elkülönített állami pénzalapok (B16)</t>
  </si>
  <si>
    <t>15</t>
  </si>
  <si>
    <t>ebből: önkormányzatok és költségvetési szerveik (B16)</t>
  </si>
  <si>
    <t>16</t>
  </si>
  <si>
    <t>Működési célú támogatások államháztartáson belülről (=07+...+10+21+32) (B1)</t>
  </si>
  <si>
    <t>17</t>
  </si>
  <si>
    <t>Felhalmozási célú önkormányzati támogatások (B21)</t>
  </si>
  <si>
    <t>18</t>
  </si>
  <si>
    <t>Egyéb fejezeti kezelésű ei-tól felhalm.célú tám.(B25)</t>
  </si>
  <si>
    <t>19</t>
  </si>
  <si>
    <t>Felhalmozási célú támogatások államháztartáson belülről (=44+45+46+57+68) (B2)</t>
  </si>
  <si>
    <t>20</t>
  </si>
  <si>
    <t>Magánszemélyek jövedelemadói (=81+82+83) (B311)</t>
  </si>
  <si>
    <t>21</t>
  </si>
  <si>
    <t>ebből: termőföld bérbeadásából származó jövedelem utáni személyi jövedelemadó (B311)</t>
  </si>
  <si>
    <t>22</t>
  </si>
  <si>
    <t>Jövedelemadók (=80+84) (B31)</t>
  </si>
  <si>
    <t>23</t>
  </si>
  <si>
    <t>Vagyoni tipusú adók (=110+…+116) (B34)</t>
  </si>
  <si>
    <t>24</t>
  </si>
  <si>
    <t>ebből: magánszemélyek kommunális adója (B34)</t>
  </si>
  <si>
    <t>25</t>
  </si>
  <si>
    <t>Értékesítési és forgalmi adók (=118+…+139) (B351)</t>
  </si>
  <si>
    <t>26</t>
  </si>
  <si>
    <t>ebből: állandó jeleggel végzett iparűzési tevékenység után fizetett helyi iparűzési adó (B351)</t>
  </si>
  <si>
    <t>27</t>
  </si>
  <si>
    <t>Gépjárműadók (=146+…+149) (B354)</t>
  </si>
  <si>
    <t>28</t>
  </si>
  <si>
    <t>ebből: belföldi gépjárművek adójának a helyi önkormányzatot megillető része (B354)</t>
  </si>
  <si>
    <t>29</t>
  </si>
  <si>
    <t>Termékek és szolgáltatások adói (=117+140+144+145+150)  (B35)</t>
  </si>
  <si>
    <t>30</t>
  </si>
  <si>
    <t>Egyéb közhatalmi bevételek (&gt;=170+…+184) (B36)</t>
  </si>
  <si>
    <t>31</t>
  </si>
  <si>
    <t>ebből: egyéb bírság (B36)</t>
  </si>
  <si>
    <t>32</t>
  </si>
  <si>
    <t>ebből: egyéb települési adók (B36)</t>
  </si>
  <si>
    <t>33</t>
  </si>
  <si>
    <t>Közhatalmi bevételek (=93+94+104+109+168+169) (B3)</t>
  </si>
  <si>
    <t>34</t>
  </si>
  <si>
    <t>Készletértékesítés ellenértéke (B401)</t>
  </si>
  <si>
    <t>35</t>
  </si>
  <si>
    <t>Szolgáltatások ellenértéke (&gt;=188+189) (B402)</t>
  </si>
  <si>
    <t>36</t>
  </si>
  <si>
    <t>Közvetített szolgáltatások ellenértéke  (&gt;=191) (B403)</t>
  </si>
  <si>
    <t>37</t>
  </si>
  <si>
    <t>Tulajdonosi bevételek (&gt;=193+…+198) (B404)</t>
  </si>
  <si>
    <t>38</t>
  </si>
  <si>
    <t>Ellátási díjak (B405)</t>
  </si>
  <si>
    <t>39</t>
  </si>
  <si>
    <t>Kiszámlázott általános forgalmi adó (B406)</t>
  </si>
  <si>
    <t>40</t>
  </si>
  <si>
    <t>Befektetett pénzügyi eszközökből származó bevétel (B4081)</t>
  </si>
  <si>
    <t>41</t>
  </si>
  <si>
    <t>Egyéb kapott (járó) kamatok és kamatjellegű bevételek (&gt;=206+207) (B4082)</t>
  </si>
  <si>
    <t>42</t>
  </si>
  <si>
    <t>Kamatbevételek és más nyereségjellegű bevételek (=202+205) (B408)</t>
  </si>
  <si>
    <t>43</t>
  </si>
  <si>
    <t>Biztosítók által fizetett kártérítés (B410)</t>
  </si>
  <si>
    <t>44</t>
  </si>
  <si>
    <t>Egyéb működési bevételek (&gt;=219+220) (B411)</t>
  </si>
  <si>
    <t>45</t>
  </si>
  <si>
    <t>Működési bevételek (=186+187+190+192+199+…+201+208+216+217+218) (B4)</t>
  </si>
  <si>
    <t>46</t>
  </si>
  <si>
    <t>Ingatlanok értékesítése (&gt;=225) (B52)</t>
  </si>
  <si>
    <t>47</t>
  </si>
  <si>
    <t>Felhalmozási bevételek (=222+224+226+227+229) (B5)</t>
  </si>
  <si>
    <t>48</t>
  </si>
  <si>
    <t>Működési célú visszatérítendő támogatások, kölcsönök visszatérülése (B64)</t>
  </si>
  <si>
    <t>49</t>
  </si>
  <si>
    <t>ebből: háztartásoktól működési célú visszatérítendő támogatások, kölcsönök visszatérülése (B64)</t>
  </si>
  <si>
    <t>50</t>
  </si>
  <si>
    <t>Egyéb működési célú átvett pénzeszközök (=244+…+255) (B65)</t>
  </si>
  <si>
    <t>51</t>
  </si>
  <si>
    <t>ebből: háztartások (B65)</t>
  </si>
  <si>
    <t>52</t>
  </si>
  <si>
    <t>ebből: pénzügyi vállalkozások (B65)</t>
  </si>
  <si>
    <t>53</t>
  </si>
  <si>
    <t>ebből: egyéb vállalkozások (B65)</t>
  </si>
  <si>
    <t>54</t>
  </si>
  <si>
    <t>Működési célú átvett pénzeszközök (=231+...+234+244) (B6)</t>
  </si>
  <si>
    <t>55</t>
  </si>
  <si>
    <t>Költségvetési bevételek (=43+79+185+221+230+256+282) (B1-B7)</t>
  </si>
  <si>
    <t>56</t>
  </si>
  <si>
    <t>Előző év költségvetési maradványának igénybevétele (B8131)</t>
  </si>
  <si>
    <t>57</t>
  </si>
  <si>
    <t>Maradvány igénybevétele (=295+296) (B813)</t>
  </si>
  <si>
    <t>58</t>
  </si>
  <si>
    <t>Államháztartáson belüli megelőlegezések (B814)</t>
  </si>
  <si>
    <t>59</t>
  </si>
  <si>
    <t>Központi, irányító szervi támogatás (B816)</t>
  </si>
  <si>
    <t>60</t>
  </si>
  <si>
    <t>Belföldi finanszírozás bevételei (=287+294+297+…+302+305) (B81)</t>
  </si>
  <si>
    <t>61</t>
  </si>
  <si>
    <t>Finanszírozási bevételek (=306+312+313+314) (B8)</t>
  </si>
  <si>
    <t>62</t>
  </si>
  <si>
    <t>Bevételek összesen (283+315) (B1-B8)</t>
  </si>
  <si>
    <t>Törvény szerinti illetmények, munkabérek (K1101)</t>
  </si>
  <si>
    <t>Normatív jutalmak (K1102)</t>
  </si>
  <si>
    <t>Céljuttatás, prémium (K1103)</t>
  </si>
  <si>
    <t>Készenléti, ügyeleti, helyett.díj, túlóra, túlszolg.(K1104)</t>
  </si>
  <si>
    <t>Jubileumi jutalom (K1106)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</si>
  <si>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</si>
  <si>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</si>
  <si>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</si>
  <si>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</si>
  <si>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</si>
  <si>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</si>
  <si>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</si>
  <si>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</si>
  <si>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</si>
  <si>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</si>
  <si>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</si>
  <si>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</si>
  <si>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</si>
  <si>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</si>
  <si>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</si>
  <si>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</si>
  <si>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</si>
  <si>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</si>
  <si>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</si>
  <si>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</si>
  <si>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</si>
  <si>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</si>
  <si>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</si>
  <si>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</si>
  <si>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</si>
  <si>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</si>
  <si>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</si>
  <si>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</si>
  <si>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</si>
  <si>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</si>
  <si>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</si>
  <si>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</si>
  <si>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</si>
  <si>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</si>
  <si>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</si>
  <si>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Kamatkiadások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</si>
  <si>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</si>
  <si>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</si>
  <si>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</si>
  <si>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</si>
  <si>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</si>
  <si>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</si>
  <si>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ebből: lakásfenntartási támogatás (Szoctv. 38.§ (1) bek.a) és b) pontos ) (K46)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</si>
  <si>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</si>
  <si>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</si>
  <si>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</si>
  <si>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</si>
  <si>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</si>
  <si>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</si>
  <si>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</si>
  <si>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(=124+125+126) (K502)</t>
  </si>
  <si>
    <t>Egyéb működési célú támogatások államháztartáson belülre (=152+…+161) (K506)</t>
  </si>
  <si>
    <t>ebből: társulások és költségvetési szerveik (K506)</t>
  </si>
  <si>
    <t>Egyéb működési célú támogatások államháztartáson kívülre (=180+…+189) (K512)</t>
  </si>
  <si>
    <t>ebből: nonprofit gazdasági társaságok (K512)</t>
  </si>
  <si>
    <t>ebből: háztartások (K512)</t>
  </si>
  <si>
    <t>ebből: egyéb vállalkozások (K512)</t>
  </si>
  <si>
    <t>63</t>
  </si>
  <si>
    <t>Tartalékok (K513)</t>
  </si>
  <si>
    <t>64</t>
  </si>
  <si>
    <t>Egyéb működési célú kiadások (=122+127+128+129+140+151+162+164+176+177+178+179+190) (K5)</t>
  </si>
  <si>
    <t>65</t>
  </si>
  <si>
    <t>Immateriális javak beszerzése, létesítése (K61)</t>
  </si>
  <si>
    <t>66</t>
  </si>
  <si>
    <t>Ingatlanok beszerzése, létesítése (&gt;=194) (K62)</t>
  </si>
  <si>
    <t>67</t>
  </si>
  <si>
    <t>Informatikai eszközök beszerzése, létesítése (K63)</t>
  </si>
  <si>
    <t>68</t>
  </si>
  <si>
    <t>Egyéb tárgyi eszközök beszerzése, létesítése (K64)</t>
  </si>
  <si>
    <t>69</t>
  </si>
  <si>
    <t>Beruházási célú előzetesen felszámított általános forgalmi adó (K67)</t>
  </si>
  <si>
    <t>70</t>
  </si>
  <si>
    <t>Beruházások (=192+193+195+…+199) (K6)</t>
  </si>
  <si>
    <t>71</t>
  </si>
  <si>
    <t>Ingatlanok felújítása (K71)</t>
  </si>
  <si>
    <t>72</t>
  </si>
  <si>
    <t>Egyéb tárgyi eszközök felújítása  (K73)</t>
  </si>
  <si>
    <t>73</t>
  </si>
  <si>
    <t>Felújítási célú előzetesen felszámított általános forgalmi adó (K74)</t>
  </si>
  <si>
    <t>74</t>
  </si>
  <si>
    <t>Felújítások (=201+...+204) (K7)</t>
  </si>
  <si>
    <t>75</t>
  </si>
  <si>
    <t>Vállalkozásnak adott egyéb felhalmozási célú támogatás</t>
  </si>
  <si>
    <t>76</t>
  </si>
  <si>
    <t>Felhalmozási célú támogatások (K8)</t>
  </si>
  <si>
    <t>77</t>
  </si>
  <si>
    <t>Költségvetési kiadások (=20+21+61+121+191+200+205+267) (K1-K8)</t>
  </si>
  <si>
    <t>78</t>
  </si>
  <si>
    <t>Államháztartáson belüli megelőlegezések visszafizetése (K914)</t>
  </si>
  <si>
    <t>79</t>
  </si>
  <si>
    <t>Központi, irányító szervi támogatások folyósítása (K915)</t>
  </si>
  <si>
    <t>80</t>
  </si>
  <si>
    <t>Belföldi finanszírozás kiadásai (=274+287+…+293+296) (K91)</t>
  </si>
  <si>
    <t>81</t>
  </si>
  <si>
    <t>Finanszírozási kiadások (=297+305+306+307) (K9)</t>
  </si>
  <si>
    <t>82</t>
  </si>
  <si>
    <t>Kiadások összesen (=268+308) (K1-K9)</t>
  </si>
  <si>
    <t>Kiadások</t>
  </si>
  <si>
    <t>E=C±D</t>
  </si>
  <si>
    <t xml:space="preserve">F </t>
  </si>
  <si>
    <t>I=G±H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</si>
  <si>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</si>
  <si>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</si>
  <si>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</si>
  <si>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</si>
  <si>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</si>
  <si>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</si>
  <si>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</si>
  <si>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</si>
  <si>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</si>
  <si>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</si>
  <si>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</si>
  <si>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</si>
  <si>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</si>
  <si>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</si>
  <si>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</si>
  <si>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</si>
  <si>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Értékpapír értékesítése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</si>
  <si>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</si>
  <si>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</si>
  <si>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</si>
  <si>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</si>
  <si>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Egyéb</t>
  </si>
  <si>
    <t>Intézményfinanszírozás</t>
  </si>
  <si>
    <t>Államháztartási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</si>
  <si>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</si>
  <si>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</si>
  <si>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</si>
  <si>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</si>
  <si>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</si>
  <si>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</si>
  <si>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</si>
  <si>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</si>
  <si>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</si>
  <si>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</si>
  <si>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</si>
  <si>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</si>
  <si>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</si>
  <si>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</si>
  <si>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</si>
  <si>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</si>
  <si>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</si>
  <si>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</si>
  <si>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</si>
  <si>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</si>
  <si>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</si>
  <si>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</si>
  <si>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</si>
  <si>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</si>
  <si>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</si>
  <si>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</si>
  <si>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</si>
  <si>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</si>
  <si>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</si>
  <si>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</si>
  <si>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</si>
  <si>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</si>
  <si>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</si>
  <si>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</si>
  <si>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</si>
  <si>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</si>
  <si>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</si>
  <si>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</si>
  <si>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</si>
  <si>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</si>
  <si>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</si>
  <si>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  megnevezése</t>
  </si>
  <si>
    <t>Teljes költség</t>
  </si>
  <si>
    <t>Kivitelezés kezdési és befejezési éve</t>
  </si>
  <si>
    <t>1. sz. módosítás</t>
  </si>
  <si>
    <t>H=(F+G)</t>
  </si>
  <si>
    <t>I=(E+H)</t>
  </si>
  <si>
    <t>ÖSSZESEN:</t>
  </si>
  <si>
    <t>Felújítás  megnevezése</t>
  </si>
  <si>
    <t>BEVÉTELEK</t>
  </si>
  <si>
    <t>KIADÁSOK</t>
  </si>
  <si>
    <t>Kötezettségvállalás éve</t>
  </si>
  <si>
    <t>Rovat-szám</t>
  </si>
  <si>
    <t>2015. évi előirányzat</t>
  </si>
  <si>
    <t>módosítás</t>
  </si>
  <si>
    <t>új módosított előirányzat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</si>
  <si>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</si>
  <si>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</si>
  <si>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</si>
  <si>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</si>
  <si>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</si>
  <si>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</si>
  <si>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</si>
  <si>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Helyi önkormányzatok kiegészítő támogatásai</t>
  </si>
  <si>
    <t>B115</t>
  </si>
  <si>
    <t>Működési célú központosított előirányzatok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</si>
  <si>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</si>
  <si>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</si>
  <si>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</si>
  <si>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</si>
  <si>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</si>
  <si>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</si>
  <si>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</si>
  <si>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</si>
  <si>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ebből: központi költségvetési szervek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</si>
  <si>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</si>
  <si>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</si>
  <si>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</si>
  <si>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</si>
  <si>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</si>
  <si>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</si>
  <si>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</si>
  <si>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</si>
  <si>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igénybevétele államháztartáson belülről (=22+…+31)</t>
  </si>
  <si>
    <t>B15</t>
  </si>
  <si>
    <t>Egyéb működési célú támogatások bevételei államháztartáson belülről (=33+…+42)</t>
  </si>
  <si>
    <t>B16</t>
  </si>
  <si>
    <t>Működési célú támogatások államháztartáson belülről (=07+08+09+10+21+32)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</si>
  <si>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</si>
  <si>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</si>
  <si>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</si>
  <si>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</si>
  <si>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 (=47+…+56)</t>
  </si>
  <si>
    <t>B23</t>
  </si>
  <si>
    <t>Felhalmozási célú visszatérítendő támogatások, kölcsönök igénybevétele államháztartáson belülről (=58+…+67)</t>
  </si>
  <si>
    <t>B24</t>
  </si>
  <si>
    <t>Egyéb felhalmozási célú támogatások bevételei államháztartáson belülről (=69+…+78)</t>
  </si>
  <si>
    <t>B25</t>
  </si>
  <si>
    <t>Felhalmozási célú támogatások államháztartáson belülről (=44+45+46+57+68)</t>
  </si>
  <si>
    <t>B2</t>
  </si>
  <si>
    <t>Magánszemélyek jövedelemadói (=81+82+83)</t>
  </si>
  <si>
    <t>B311</t>
  </si>
  <si>
    <t>ebből: személyi jövedelemadó</t>
  </si>
  <si>
    <t>ebből: magánszemély jogviszonyának megszűnéséhez kapcsolódó egyes jövedelmek különadója</t>
  </si>
  <si>
    <t>83</t>
  </si>
  <si>
    <t>ebből: termőföld bérbeadásából származó jövedelem utáni személyi jövedelemadó</t>
  </si>
  <si>
    <t>84</t>
  </si>
  <si>
    <t>Társaságok jövedelemadói (=85+…+92)</t>
  </si>
  <si>
    <t>B312</t>
  </si>
  <si>
    <t>ebből: társasági adó</t>
  </si>
  <si>
    <t>86</t>
  </si>
  <si>
    <t>ebből: társas vállalkozások különadója</t>
  </si>
  <si>
    <t>87</t>
  </si>
  <si>
    <t>ebből: hitelintézetek és pénzügyi vállalkozások különadója</t>
  </si>
  <si>
    <t>88</t>
  </si>
  <si>
    <t>ebből: hiteintézeti járadék</t>
  </si>
  <si>
    <t>89</t>
  </si>
  <si>
    <t>ebből: pénzügyi szervezetek különadója</t>
  </si>
  <si>
    <t>90</t>
  </si>
  <si>
    <t>ebből: energiaellátók jövedelemadója</t>
  </si>
  <si>
    <t>91</t>
  </si>
  <si>
    <t>ebből: kisvállalati adó</t>
  </si>
  <si>
    <t>92</t>
  </si>
  <si>
    <t>ebből: kisadózó vállalkozások tételes adója</t>
  </si>
  <si>
    <t>93</t>
  </si>
  <si>
    <t>Jövedelemadók (=80+84)</t>
  </si>
  <si>
    <t>B31</t>
  </si>
  <si>
    <t>94</t>
  </si>
  <si>
    <t>Szociális hozzájárulási adó és járulékok (=95+…+100)</t>
  </si>
  <si>
    <t>B32</t>
  </si>
  <si>
    <t>95</t>
  </si>
  <si>
    <t>ebből: szociális hozzájárulási adó</t>
  </si>
  <si>
    <t>96</t>
  </si>
  <si>
    <t>ebből: nyugdíjjárulék, egészségbiztosítási járulék, ide értve a megállapodás alapján fizetők járulékait is</t>
  </si>
  <si>
    <t>97</t>
  </si>
  <si>
    <t>ebből: korkedvezmény-biztosítási járulék</t>
  </si>
  <si>
    <t>98</t>
  </si>
  <si>
    <t>ebből: egészségbiztosítási és munkaerőpiaci járulék</t>
  </si>
  <si>
    <t>99</t>
  </si>
  <si>
    <t>ebből: egészségügyi szolgáltatási járulék</t>
  </si>
  <si>
    <t>100</t>
  </si>
  <si>
    <t>ebből: munkáltatói táppénz hozzájárulás</t>
  </si>
  <si>
    <t>101</t>
  </si>
  <si>
    <t>Bérhez és foglalkoztatáshoz kapcsolódó adók (=102+…+107)</t>
  </si>
  <si>
    <t>B33</t>
  </si>
  <si>
    <t>102</t>
  </si>
  <si>
    <t xml:space="preserve">ebből: szakképzési hozzájárulás </t>
  </si>
  <si>
    <t>103</t>
  </si>
  <si>
    <t>ebből: rehabilitációs hozzájárulás</t>
  </si>
  <si>
    <t>104</t>
  </si>
  <si>
    <t>ebből: foglalkoztatottak utáni kommunális adó</t>
  </si>
  <si>
    <t>105</t>
  </si>
  <si>
    <t>ebből: egészségügyi hozzájárulás</t>
  </si>
  <si>
    <t>106</t>
  </si>
  <si>
    <t>ebből: egyszerűsített közteherviselési hozzájárulás</t>
  </si>
  <si>
    <t>107</t>
  </si>
  <si>
    <t>ebből: egyszerűsített foglalkoztatás utáni közterhek</t>
  </si>
  <si>
    <t>108</t>
  </si>
  <si>
    <t>Vagyoni tipusú adók (=109+…+116)</t>
  </si>
  <si>
    <t>B34</t>
  </si>
  <si>
    <t>109</t>
  </si>
  <si>
    <t xml:space="preserve">ebből: építményadó </t>
  </si>
  <si>
    <t>110</t>
  </si>
  <si>
    <t xml:space="preserve">ebből: épület után fizetett idegenforgalmi adó </t>
  </si>
  <si>
    <t>111</t>
  </si>
  <si>
    <t>ebből: magánszemélyek kommunális adója</t>
  </si>
  <si>
    <t>112</t>
  </si>
  <si>
    <t>ebből: telekadó</t>
  </si>
  <si>
    <t>113</t>
  </si>
  <si>
    <t>ebből: luxusadó</t>
  </si>
  <si>
    <t>114</t>
  </si>
  <si>
    <t>ebből: cégautóadó</t>
  </si>
  <si>
    <t>115</t>
  </si>
  <si>
    <t>ebből: közművezetékek adója</t>
  </si>
  <si>
    <t>116</t>
  </si>
  <si>
    <t>ebből: öröklési és ajándékozási illeték</t>
  </si>
  <si>
    <t>117</t>
  </si>
  <si>
    <t>Értékesítési és forgalmi adók (=118+…+136)</t>
  </si>
  <si>
    <t>B351</t>
  </si>
  <si>
    <t>ebből: általános forgalmi adó</t>
  </si>
  <si>
    <t>ebből: távközlési ágazatot terhelő különadó</t>
  </si>
  <si>
    <t>ebből: kiskereskedői ágazatot terhelő különadó</t>
  </si>
  <si>
    <t>ebből: energia ágazatot terhelő különadó</t>
  </si>
  <si>
    <t>ebből: bank- és biztosítási ágazatot terhelő különadó</t>
  </si>
  <si>
    <t>ebből: visszterhes vagyonátruházási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</si>
  <si>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</si>
  <si>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</si>
  <si>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innovációs járulék</t>
  </si>
  <si>
    <t>ebből: egyszerűsített vállalkozási adó</t>
  </si>
  <si>
    <t>128</t>
  </si>
  <si>
    <t>ebből: gyógyszer forgalmazási jogosultak befizetései [2006. évi XCVIII. tv. 36. § (1) bek.]</t>
  </si>
  <si>
    <t>129</t>
  </si>
  <si>
    <t>ebből: gyógyszer nagykereskedést végzők befizetései [2006. évi XCVIII. tv. 36. § (2) bek.]</t>
  </si>
  <si>
    <t>130</t>
  </si>
  <si>
    <t>ebből: gyógyszertár szolidaritási  díj bevételek [2006. évi XCVIII. tv. 36. § (3) bek.]</t>
  </si>
  <si>
    <t>131</t>
  </si>
  <si>
    <t>ebből: gyógyszer és gyógyászati segédeszköz ismertetés utáni befizetések [2006. évi XCVIII. tv. 36. § (4) bek.]</t>
  </si>
  <si>
    <t>132</t>
  </si>
  <si>
    <t>ebből:  gyógyszertámogatás többletének sávos kockázatviseléséből származó bevételek[2006. évi XCVIII. tv. 42. § ]</t>
  </si>
  <si>
    <t>133</t>
  </si>
  <si>
    <t>ebből: népegészségügyi termékadó</t>
  </si>
  <si>
    <t>134</t>
  </si>
  <si>
    <t>ebből: távközlési adó</t>
  </si>
  <si>
    <t>135</t>
  </si>
  <si>
    <t>ebből: pénzügyi tranzakciós illeték</t>
  </si>
  <si>
    <t>136</t>
  </si>
  <si>
    <t>ebből: biztosítási adó</t>
  </si>
  <si>
    <t>137</t>
  </si>
  <si>
    <t>Fogyasztási adók  (=138+139+140)</t>
  </si>
  <si>
    <t>B352</t>
  </si>
  <si>
    <t>138</t>
  </si>
  <si>
    <t>ebből: jövedéki adó</t>
  </si>
  <si>
    <t>139</t>
  </si>
  <si>
    <t>ebből: regisztrációs adó</t>
  </si>
  <si>
    <t>140</t>
  </si>
  <si>
    <t>ebből: energiaadó</t>
  </si>
  <si>
    <t>141</t>
  </si>
  <si>
    <t xml:space="preserve">Pénzügyi monopóliumok nyereségét terhelő adók </t>
  </si>
  <si>
    <t>B353</t>
  </si>
  <si>
    <t>142</t>
  </si>
  <si>
    <t>Gépjárműadók (=143+…146)</t>
  </si>
  <si>
    <t>B354</t>
  </si>
  <si>
    <t>143</t>
  </si>
  <si>
    <t>ebből: belföldi gépjárművek adójának a központi költségvetést megillető része</t>
  </si>
  <si>
    <t>144</t>
  </si>
  <si>
    <t>ebből: belföldi gépjárművek adójának a helyi önkormányzatot megillető része</t>
  </si>
  <si>
    <t>145</t>
  </si>
  <si>
    <t>ebből: külföldi gépjárművek adója</t>
  </si>
  <si>
    <t>146</t>
  </si>
  <si>
    <t>ebből: gépjármű túlsúlydíj</t>
  </si>
  <si>
    <t>147</t>
  </si>
  <si>
    <t>Egyéb áruhasználati és szolgáltatási adók  (=148+…+162)</t>
  </si>
  <si>
    <t>B355</t>
  </si>
  <si>
    <t>148</t>
  </si>
  <si>
    <t>ebből: kulturális adó</t>
  </si>
  <si>
    <t>149</t>
  </si>
  <si>
    <t>ebből: baleseti adó</t>
  </si>
  <si>
    <t>150</t>
  </si>
  <si>
    <t>ebből: nukleáris létesítmények Központi Nukleáris Pénzügyi Alapba történő kötelező befizetései</t>
  </si>
  <si>
    <t>151</t>
  </si>
  <si>
    <t>ebből: környezetterhelési díj</t>
  </si>
  <si>
    <t>152</t>
  </si>
  <si>
    <t>ebből: környezetvédelmi termékdíj</t>
  </si>
  <si>
    <t>153</t>
  </si>
  <si>
    <t>ebből: bérfőzési szeszadó</t>
  </si>
  <si>
    <t>154</t>
  </si>
  <si>
    <t>ebből: szerencsjáték szervezési díj</t>
  </si>
  <si>
    <t>155</t>
  </si>
  <si>
    <t xml:space="preserve">ebből: tartózkodás után fizetett idegenforgalmi adó </t>
  </si>
  <si>
    <t>156</t>
  </si>
  <si>
    <t>ebből: talajterhelési díj</t>
  </si>
  <si>
    <t>157</t>
  </si>
  <si>
    <t>ebből: vizkészletjárulék</t>
  </si>
  <si>
    <t>158</t>
  </si>
  <si>
    <t>ebből: állami vadászjegyek díja</t>
  </si>
  <si>
    <t>159</t>
  </si>
  <si>
    <t>ebből: erdővédelmi járulék</t>
  </si>
  <si>
    <t>160</t>
  </si>
  <si>
    <t>ebből: földvédelmi járulék</t>
  </si>
  <si>
    <t>161</t>
  </si>
  <si>
    <t>ebből: halászati haszonbérleti díj</t>
  </si>
  <si>
    <t>162</t>
  </si>
  <si>
    <t>ebből: korábbi évek megszünt adónemei áthúzódó fizetéseiből befolyt bevételek</t>
  </si>
  <si>
    <t>163</t>
  </si>
  <si>
    <t xml:space="preserve">Termékek és szolgáltatások adói (=117+137+141+142+147) </t>
  </si>
  <si>
    <t>B35</t>
  </si>
  <si>
    <t>164</t>
  </si>
  <si>
    <t>Egyéb közhatalmi bevételek (&gt;=165+…+176)</t>
  </si>
  <si>
    <t>B36</t>
  </si>
  <si>
    <t>165</t>
  </si>
  <si>
    <t>ebből: cégnyílvántartás bevételei</t>
  </si>
  <si>
    <t>166</t>
  </si>
  <si>
    <t>ebből: eljárási illetékek</t>
  </si>
  <si>
    <t>167</t>
  </si>
  <si>
    <t>ebből: igazgatási szolgáltatási díjak</t>
  </si>
  <si>
    <t>168</t>
  </si>
  <si>
    <t>ebből: felügyeleti díjak</t>
  </si>
  <si>
    <t>169</t>
  </si>
  <si>
    <t>ebből:ebrendészeti hozzájárulás</t>
  </si>
  <si>
    <t>170</t>
  </si>
  <si>
    <t>ebből: mezőgazdasági termelést érintő időjárási és más természeti kockázatok kezeléséről szóló törvény szerinti kárenyhítési hozzájárulás</t>
  </si>
  <si>
    <t>171</t>
  </si>
  <si>
    <t>ebből: környezetvédelmi bírság</t>
  </si>
  <si>
    <t>172</t>
  </si>
  <si>
    <t>ebből: természetvédelmi bírság</t>
  </si>
  <si>
    <t>173</t>
  </si>
  <si>
    <t>ebből: műemlékvédelmi bírság</t>
  </si>
  <si>
    <t>174</t>
  </si>
  <si>
    <t>ebből: építésügyi bírság</t>
  </si>
  <si>
    <t>175</t>
  </si>
  <si>
    <t>ebből: szabálysértési pénz- és helyszíni mbírság és a közlekedési szabályszegések után kiszabott közigazgatási bírság helyi önkormányzatot megillető része</t>
  </si>
  <si>
    <t>176</t>
  </si>
  <si>
    <t>ebből: egyéb bírság</t>
  </si>
  <si>
    <t>ebből: települési adó</t>
  </si>
  <si>
    <t>177</t>
  </si>
  <si>
    <t>Közhatalmi bevételek (=93+94+101+108+163+164)</t>
  </si>
  <si>
    <t>B3</t>
  </si>
  <si>
    <t>178</t>
  </si>
  <si>
    <t>Áru- és készletértékesítés ellenértéke</t>
  </si>
  <si>
    <t>B401</t>
  </si>
  <si>
    <t>179</t>
  </si>
  <si>
    <t>Szolgáltatások ellenértéke (&gt;=180+181)</t>
  </si>
  <si>
    <t>B402</t>
  </si>
  <si>
    <t>180</t>
  </si>
  <si>
    <t>ebből:tárgyi eszközök bérbeadásából származó bevétel</t>
  </si>
  <si>
    <t>181</t>
  </si>
  <si>
    <t>ebből: utak használata ellenében beszedett használati díj, pótdíj, elektronikus útdíj</t>
  </si>
  <si>
    <t>182</t>
  </si>
  <si>
    <t>Közvetített szolgáltatások értéke  (&gt;=183)</t>
  </si>
  <si>
    <t>B403</t>
  </si>
  <si>
    <t>183</t>
  </si>
  <si>
    <t>ebből: államháztartáson belül</t>
  </si>
  <si>
    <t>184</t>
  </si>
  <si>
    <t>Tulajdonosi bevételek (&gt;=185+…+190)</t>
  </si>
  <si>
    <t>B404</t>
  </si>
  <si>
    <t>185</t>
  </si>
  <si>
    <t>ebből: vadászati jog bérbeadásból származó bevétel</t>
  </si>
  <si>
    <t>186</t>
  </si>
  <si>
    <t>ebből: önkormányzati vagyon üzemeltetéséből, koncesszióból származó bevétel</t>
  </si>
  <si>
    <t>187</t>
  </si>
  <si>
    <t>ebből: önkormányzati vagyon vagyonkezelésbe adásából származó bevétel</t>
  </si>
  <si>
    <t>188</t>
  </si>
  <si>
    <t>ebből: állami többségi tulajdonú vállalkozástól kapott osztalék</t>
  </si>
  <si>
    <t>189</t>
  </si>
  <si>
    <t>ebből:  önkormányzati többségi tulajdonú vállalkozástól kapott osztalék</t>
  </si>
  <si>
    <t>190</t>
  </si>
  <si>
    <t>ebből: egyéb részesedések után kapott osztalék</t>
  </si>
  <si>
    <t>191</t>
  </si>
  <si>
    <t>B405</t>
  </si>
  <si>
    <t>192</t>
  </si>
  <si>
    <t>Kiszámlázott általános forgalmi adó</t>
  </si>
  <si>
    <t>B406</t>
  </si>
  <si>
    <t>193</t>
  </si>
  <si>
    <t>B407</t>
  </si>
  <si>
    <t>194</t>
  </si>
  <si>
    <t>Kamatbevételek (&gt;=195+196+197)</t>
  </si>
  <si>
    <t>B408</t>
  </si>
  <si>
    <t>195</t>
  </si>
  <si>
    <t>196</t>
  </si>
  <si>
    <t>ebből: befektetési jegyek kamatbevételei</t>
  </si>
  <si>
    <t>197</t>
  </si>
  <si>
    <t>c) ebből: fedezeti ügyletek kamatbevételei</t>
  </si>
  <si>
    <t>198</t>
  </si>
  <si>
    <t>Egyéb pénzügyi műveletek bevételei (&gt;=199+…+202)</t>
  </si>
  <si>
    <t>B409</t>
  </si>
  <si>
    <t>199</t>
  </si>
  <si>
    <t>ebből: részesedések értékesítéséhez kapcsolódó realizált nyereség</t>
  </si>
  <si>
    <t>200</t>
  </si>
  <si>
    <t>ebből: hitelviszonyt megtestesítő értékpapírok értékesítési nyeresége</t>
  </si>
  <si>
    <t>201</t>
  </si>
  <si>
    <t>ebből: hitelviszonyt megtestesítő értékpapírok kibocsátási nyeresége</t>
  </si>
  <si>
    <t>202</t>
  </si>
  <si>
    <t>ebből: valuta és deviza eszközök realizált árfolyamnyeresége</t>
  </si>
  <si>
    <t>203</t>
  </si>
  <si>
    <t>Egyéb működési bevételek (&gt;=204+205+206)</t>
  </si>
  <si>
    <t>B411</t>
  </si>
  <si>
    <t>204</t>
  </si>
  <si>
    <t>B410</t>
  </si>
  <si>
    <t>205</t>
  </si>
  <si>
    <t>ebből: szerződésben vállalt kötelezettségek elmulasztásához kapcsolódó bevételek, káreseményekkel kapcsolatosan kapott bevételek, biztosítási bevételek, visszakapott óvadék (kaució), bánatpénz</t>
  </si>
  <si>
    <t>206</t>
  </si>
  <si>
    <t>ebből: költségek visszatérítései</t>
  </si>
  <si>
    <t>207</t>
  </si>
  <si>
    <t>Működési bevételek (=178+179+182+184+191+…+194+198+203)</t>
  </si>
  <si>
    <t>B4</t>
  </si>
  <si>
    <t>208</t>
  </si>
  <si>
    <t>Immateriális javak értékesítése (&gt;=209)</t>
  </si>
  <si>
    <t>B51</t>
  </si>
  <si>
    <t>209</t>
  </si>
  <si>
    <t>ebből: kiotói egységek és kibocsátási egységek eladásából befolyt eladási ár</t>
  </si>
  <si>
    <t>210</t>
  </si>
  <si>
    <t>Ingatlanok értékesítése (&gt;=211)</t>
  </si>
  <si>
    <t>B52</t>
  </si>
  <si>
    <t>211</t>
  </si>
  <si>
    <t>ebből: termőföld-eladás bevételei</t>
  </si>
  <si>
    <t>212</t>
  </si>
  <si>
    <t>B53</t>
  </si>
  <si>
    <t>213</t>
  </si>
  <si>
    <t>Részesedések értékesítése (&gt;=214)</t>
  </si>
  <si>
    <t>B54</t>
  </si>
  <si>
    <t>214</t>
  </si>
  <si>
    <t>ebből: privatizációból származó bevétel</t>
  </si>
  <si>
    <t>215</t>
  </si>
  <si>
    <t>B55</t>
  </si>
  <si>
    <t>216</t>
  </si>
  <si>
    <t>Felhalmozási bevételek (=208+210+212+213+215)</t>
  </si>
  <si>
    <t>B5</t>
  </si>
  <si>
    <t>217</t>
  </si>
  <si>
    <t>Működési célú garancia- és kezességvállalásból származó megtérülések államháztartáson kívülről</t>
  </si>
  <si>
    <t>B61</t>
  </si>
  <si>
    <t>218</t>
  </si>
  <si>
    <t>Működési célú visszatérítendő támogatások, kölcsönök visszatérülése államháztartáson kívülről (=219+…+228)</t>
  </si>
  <si>
    <t>B62</t>
  </si>
  <si>
    <t>219</t>
  </si>
  <si>
    <t>ebből: egyházi jogi személyek</t>
  </si>
  <si>
    <t>220</t>
  </si>
  <si>
    <t>ebből: egyéb civil szervezetek</t>
  </si>
  <si>
    <t>221</t>
  </si>
  <si>
    <t>ebből: háztartások</t>
  </si>
  <si>
    <t>222</t>
  </si>
  <si>
    <t>ebből: pénzügyi vállalkozások</t>
  </si>
  <si>
    <t>223</t>
  </si>
  <si>
    <t>ebből: állami többségi tulajdonú nem pénzügyi vállalkozások</t>
  </si>
  <si>
    <t>224</t>
  </si>
  <si>
    <t>ebből:önkormányzati többségi tulajdonú nem pénzügyi vállalkozások</t>
  </si>
  <si>
    <t>225</t>
  </si>
  <si>
    <t>ebből: egyéb vállalkozások</t>
  </si>
  <si>
    <t>226</t>
  </si>
  <si>
    <t xml:space="preserve">ebből: Európai Unió </t>
  </si>
  <si>
    <t>227</t>
  </si>
  <si>
    <t>ebből: kormányok és nemzetközi szervezetek</t>
  </si>
  <si>
    <t>228</t>
  </si>
  <si>
    <t>ebből: egyéb külföldiek</t>
  </si>
  <si>
    <t>229</t>
  </si>
  <si>
    <t>Egyéb működési célú átvett pénzeszközök (=230+…+239)</t>
  </si>
  <si>
    <t>B65</t>
  </si>
  <si>
    <t>230</t>
  </si>
  <si>
    <t>B63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</si>
  <si>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</si>
  <si>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</si>
  <si>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</si>
  <si>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</si>
  <si>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</si>
  <si>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</si>
  <si>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</si>
  <si>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</si>
  <si>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</si>
  <si>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</si>
  <si>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Működési célú átvett pénzeszközök (=217+218+229)</t>
  </si>
  <si>
    <t>B6</t>
  </si>
  <si>
    <t>241</t>
  </si>
  <si>
    <t>Felhalmozási célú garancia- és kezességvállalásból származó megtérülések államháztartáson kívülről</t>
  </si>
  <si>
    <t>B71</t>
  </si>
  <si>
    <t>242</t>
  </si>
  <si>
    <t>Felhalmozási célú visszatérítendő támogatások, kölcsönök visszatérülése államháztartáson kívülről (=243+…+252)</t>
  </si>
  <si>
    <t>B72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</si>
  <si>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</si>
  <si>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</si>
  <si>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</si>
  <si>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</si>
  <si>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</si>
  <si>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</si>
  <si>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</si>
  <si>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</si>
  <si>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</si>
  <si>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</si>
  <si>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</si>
  <si>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Egyéb felhalmozási célú átvett pénzeszközök (=254+…+263)</t>
  </si>
  <si>
    <t>B75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</si>
  <si>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</si>
  <si>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</si>
  <si>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</si>
  <si>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</si>
  <si>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</si>
  <si>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</si>
  <si>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</si>
  <si>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</si>
  <si>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</si>
  <si>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</si>
  <si>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</si>
  <si>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Felhalmozási célú átvett pénzeszközök (=241+242+253)</t>
  </si>
  <si>
    <t>B7</t>
  </si>
  <si>
    <t>265</t>
  </si>
  <si>
    <t>Költségvetési bevételek (=43+79+177+207+216+240+264)</t>
  </si>
  <si>
    <t>B1-B7</t>
  </si>
  <si>
    <t>Előző évi maradvány igénybevétele</t>
  </si>
  <si>
    <t>B813</t>
  </si>
  <si>
    <t>B814</t>
  </si>
  <si>
    <t>B8</t>
  </si>
  <si>
    <t>BEVÉTELEK ÖSSZESEN</t>
  </si>
  <si>
    <t>B1-B8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</si>
  <si>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</si>
  <si>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</si>
  <si>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</si>
  <si>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</si>
  <si>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</si>
  <si>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</si>
  <si>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</si>
  <si>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</si>
  <si>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</si>
  <si>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</si>
  <si>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</si>
  <si>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</si>
  <si>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</si>
  <si>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</si>
  <si>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</si>
  <si>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</si>
  <si>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</si>
  <si>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</si>
  <si>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</si>
  <si>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</si>
  <si>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</si>
  <si>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</si>
  <si>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</si>
  <si>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</si>
  <si>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</si>
  <si>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</si>
  <si>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</si>
  <si>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</si>
  <si>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</si>
  <si>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</si>
  <si>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</si>
  <si>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</si>
  <si>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</si>
  <si>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</si>
  <si>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</si>
  <si>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</si>
  <si>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</si>
  <si>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</si>
  <si>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</si>
  <si>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</si>
  <si>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</si>
  <si>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</si>
  <si>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</si>
  <si>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</si>
  <si>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</si>
  <si>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</si>
  <si>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</si>
  <si>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</si>
  <si>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</si>
  <si>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</si>
  <si>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</si>
  <si>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</si>
  <si>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</si>
  <si>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</si>
  <si>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</si>
  <si>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</si>
  <si>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</si>
  <si>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</si>
  <si>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</si>
  <si>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</si>
  <si>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</si>
  <si>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</si>
  <si>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</si>
  <si>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</si>
  <si>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</si>
  <si>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</si>
  <si>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</si>
  <si>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Közvetített szolgáltatások  (&gt;=42)</t>
  </si>
  <si>
    <t>K335</t>
  </si>
  <si>
    <t xml:space="preserve">Szakmai tevékenységet segítő szolgáltatások </t>
  </si>
  <si>
    <t>K336</t>
  </si>
  <si>
    <t>Egyéb szolgáltatások  (&gt;=45)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</si>
  <si>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</si>
  <si>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</si>
  <si>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</si>
  <si>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</si>
  <si>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</si>
  <si>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</si>
  <si>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</si>
  <si>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</si>
  <si>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</si>
  <si>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</si>
  <si>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</si>
  <si>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</si>
  <si>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</si>
  <si>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  (&gt;=53+54)</t>
  </si>
  <si>
    <t>K353</t>
  </si>
  <si>
    <t>ebből: fedezeti ügyletek kamatkiadásai</t>
  </si>
  <si>
    <t>Egyéb pénzügyi műveletek kiadásai 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</si>
  <si>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</si>
  <si>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</si>
  <si>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</si>
  <si>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</si>
  <si>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</si>
  <si>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</si>
  <si>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</si>
  <si>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</si>
  <si>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</si>
  <si>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</si>
  <si>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</si>
  <si>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</si>
  <si>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(=64+…+79)</t>
  </si>
  <si>
    <t>K42</t>
  </si>
  <si>
    <t>ebből: családi pótlék</t>
  </si>
  <si>
    <t>ebből: anyasági támogatás</t>
  </si>
  <si>
    <t>ebből: gyermekgondozási segély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</si>
  <si>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</si>
  <si>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</si>
  <si>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</si>
  <si>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</si>
  <si>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pénzbeli és természetbeni gyermekvédelmi támogatások</t>
  </si>
  <si>
    <t>ebből: gyermektartásdíj megelőlegezése</t>
  </si>
  <si>
    <t>ebből: GYES-en és GYED-en lévők hallgatói hitelének célzott támogatása</t>
  </si>
  <si>
    <t xml:space="preserve">ebből: rendszeres gyermekvédelmi kedvezményben részesülők pénzbeli támogatása [Gyvt. 20/A.§] </t>
  </si>
  <si>
    <t>ebből: kiegészítő gyermekvédelmi támogatás és a kiegészítő gyermekvédelmi támogatás pótléka [Gyvt. 20/B.´§]</t>
  </si>
  <si>
    <t>ebből: óvodáztatási támogatás [Gyvt. 20/C. §]</t>
  </si>
  <si>
    <t xml:space="preserve">ebből: helyi megállapítású rendkívüli gyermekvédelmi támogatás [Gyvt. 21.§] </t>
  </si>
  <si>
    <t>ebből:  rendkívüli gyermekvédelmi támogatás [Gyvt. 18. § (5) bek.]</t>
  </si>
  <si>
    <t>ebből: természetben nyújtott gyermekvédelmi támogatás [Gyvt. 20/C.§ (4) bek.]</t>
  </si>
  <si>
    <t>Pénzbeli kárpótlások, kártérítések (&gt;=81+82+83)</t>
  </si>
  <si>
    <t>K43</t>
  </si>
  <si>
    <t>ebből: életüktől és szabadságuktól politikai okokból jogtalanul megfosztottak pénzbeli kárpótlása</t>
  </si>
  <si>
    <t>ebből: az 1947-es Párizsi Békeszerződésből eredő kárpótlás</t>
  </si>
  <si>
    <t>ebből: kárpótlási életjáradék</t>
  </si>
  <si>
    <t>Betegséggel kapcsolatos (nem társadalombiztosítási) ellátások (=85+…+93)</t>
  </si>
  <si>
    <t>K44</t>
  </si>
  <si>
    <t>85</t>
  </si>
  <si>
    <t>ebből: kormányhivatalok által folyósított ápolási díj</t>
  </si>
  <si>
    <t>ebből: fogyatékossági támogatás és vakok személyi járadéka</t>
  </si>
  <si>
    <t>ebből: mozgáskorlátozottak közlekedési támogatása</t>
  </si>
  <si>
    <t>ebből: mozgáskorlátozottak szerzési és átalakítási támogatása</t>
  </si>
  <si>
    <t>ebből: megváltozott munkaképességűek illetve egészségkárosodottak keresetkiegészítése</t>
  </si>
  <si>
    <t>ebből: kormányhivatalok által folyósított közgyógyellátás [Szoctv.50.§ (1)-(2) bek.]</t>
  </si>
  <si>
    <t>ebből: cukorbetegek támogatása</t>
  </si>
  <si>
    <t xml:space="preserve">ebből: helyi megállapítású ápolási díj  [Szoctv. 43/B. §]  </t>
  </si>
  <si>
    <t xml:space="preserve">ebből: helyi megállapítású közgyógyellátás [Szoctv.50.§ (3) bek.] </t>
  </si>
  <si>
    <t>Foglalkoztatással, munkanélküliséggel kapcsolatos ellátások (=95+…+103)</t>
  </si>
  <si>
    <t>K45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</si>
  <si>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</t>
  </si>
  <si>
    <t>ebből: korhatár előtti ellátás és a fegyveres testületek volt tagjai szolgálati járandóság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</si>
  <si>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</si>
  <si>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</si>
  <si>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</si>
  <si>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 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</si>
  <si>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</si>
  <si>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</si>
  <si>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</si>
  <si>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(=105+…+110)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</si>
  <si>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</si>
  <si>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</si>
  <si>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</si>
  <si>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</si>
  <si>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</si>
  <si>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természetben nyújtott lakásfenntartási támogatás [Szoctv. 47.§ (1) bek. b) pont]</t>
  </si>
  <si>
    <t>ebből: adósságkezelési szolgáltatás keretében gáz-vagy áram fogyasztást mérő készülék biztosítása [Szoctv. 55/A. § (3) bek.]</t>
  </si>
  <si>
    <t>Intézményi ellátottak pénzbeli juttatásai (&gt;=112+113)</t>
  </si>
  <si>
    <t>K47</t>
  </si>
  <si>
    <t>ebből: állami gondozottak pénzbeli juttatásai</t>
  </si>
  <si>
    <t>ebből: oktatásban résztvevők pénzbeli juttatásai</t>
  </si>
  <si>
    <t>Egyéb nem intézményi ellátások (&gt;=115+…+139)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</si>
  <si>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</si>
  <si>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</si>
  <si>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</si>
  <si>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</si>
  <si>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118</t>
  </si>
  <si>
    <t>ebből:nemzeti gondozotti ellátások</t>
  </si>
  <si>
    <t>119</t>
  </si>
  <si>
    <t>ebből: nemzeti helytállásért pótlék</t>
  </si>
  <si>
    <t>120</t>
  </si>
  <si>
    <t>ebből: egyes nyugdíjjogi hátrányok enyhítése miatti (közszolgálati idő után járó) nyugdíj-kiegészítés</t>
  </si>
  <si>
    <t>121</t>
  </si>
  <si>
    <t>ebből: egyes, tartós időtartamú szabadságelvonást elszenvedettek részére járó juttatás</t>
  </si>
  <si>
    <t>122</t>
  </si>
  <si>
    <t>ebből: a Nemzet Színésze címet viselő színészek havi életjáradéka, művészeti nyugdíjsegélyek, balettművészeti életjáradék</t>
  </si>
  <si>
    <t>123</t>
  </si>
  <si>
    <t>ebből: az elhunyt akadémikusok hozzátartozóinak folyósított özvegyi- és árvaellátás</t>
  </si>
  <si>
    <t>124</t>
  </si>
  <si>
    <t>ebből: a Nemzet Sportolója címmel járó járadék, olimpiai járadék, idős sportolók szociális támogatása</t>
  </si>
  <si>
    <t>125</t>
  </si>
  <si>
    <t>ebből: életjáradék termőföldért</t>
  </si>
  <si>
    <t>126</t>
  </si>
  <si>
    <t>ebből: Bevándorlási és Állampolgársági Hivatal által folyósított ellátások</t>
  </si>
  <si>
    <t>127</t>
  </si>
  <si>
    <t>ebből: szépkorúak jubileumi juttatása</t>
  </si>
  <si>
    <t>ebből: időskorúak járadéka [Szoctv. 32/B. § (1) bek.]</t>
  </si>
  <si>
    <t>ebből: rendszeres szociális segély [Szoctv. 37. § (1) bek. a) - d) pontok]</t>
  </si>
  <si>
    <t>ebből: temetési segély [Szoctv. 46.§]</t>
  </si>
  <si>
    <t>ebből: egyéb, az önkormányzat rendeletében megállapított juttatás</t>
  </si>
  <si>
    <t>ebből: természetben nyújtott rendszeres szociális segély [Szoctv. 47.§ (1) bek. a) pont]</t>
  </si>
  <si>
    <t>ebből: átmeneti segély [Szoctv. 47.§ (1) bek. c) pont]</t>
  </si>
  <si>
    <t>ebből: temetési segély [Szoctv. 47.§ (1) bek. d) pont}</t>
  </si>
  <si>
    <t>ebből: köztemetés [Szoctv. 48.§]</t>
  </si>
  <si>
    <t>ebből: rászorultságtól függõ normatív kedvezmények [Gyvt. 151. § (5) bek.]</t>
  </si>
  <si>
    <t>ebből: 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</si>
  <si>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</si>
  <si>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>Ellátottak pénzbeli juttatásai (=62+63+80+84+94+104+111+114)</t>
  </si>
  <si>
    <t>K4</t>
  </si>
  <si>
    <t>Nemzetközi kötelezettségek (&gt;=142)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</si>
  <si>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</si>
  <si>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</si>
  <si>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</si>
  <si>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</si>
  <si>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</si>
  <si>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</si>
  <si>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(=146+…+155)</t>
  </si>
  <si>
    <t>K504</t>
  </si>
  <si>
    <t>Működési célú visszatérítendő támogatások, kölcsönök törlesztése államháztartáson belülre (=157+…+166)</t>
  </si>
  <si>
    <t>K505</t>
  </si>
  <si>
    <t>Egyéb működési célú támogatások államháztartáson belülre (=168+…+177)</t>
  </si>
  <si>
    <t>K506</t>
  </si>
  <si>
    <t>Működési célú garancia- és kezességvállalásból származó kifizetés államháztartáson kívülre (&gt;=179)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</si>
  <si>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</si>
  <si>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</si>
  <si>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(=181+…+190)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</si>
  <si>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</si>
  <si>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</si>
  <si>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</si>
  <si>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</si>
  <si>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</si>
  <si>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 (=194+…+203)</t>
  </si>
  <si>
    <t>K512</t>
  </si>
  <si>
    <t>ebből: egyéb támogatás</t>
  </si>
  <si>
    <t>K513</t>
  </si>
  <si>
    <t>Egyéb működési célú kiadások (=141+143+144+145+156+167+178+180+191+192 +193+204)</t>
  </si>
  <si>
    <t>K5</t>
  </si>
  <si>
    <t>Immateriális javak beszerzése, létesítése</t>
  </si>
  <si>
    <t>K61</t>
  </si>
  <si>
    <t>Ingatlanok beszerzése, létesítése (&gt;=208)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</si>
  <si>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</si>
  <si>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</si>
  <si>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</si>
  <si>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</si>
  <si>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</si>
  <si>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</si>
  <si>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</si>
  <si>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</si>
  <si>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</si>
  <si>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</si>
  <si>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</si>
  <si>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</si>
  <si>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(=206+207+209+…+213)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</si>
  <si>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</si>
  <si>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</si>
  <si>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</si>
  <si>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</si>
  <si>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</si>
  <si>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</si>
  <si>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</si>
  <si>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</si>
  <si>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</si>
  <si>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(=215+...+218)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</si>
  <si>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</si>
  <si>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</si>
  <si>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</si>
  <si>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(=222+…+231)</t>
  </si>
  <si>
    <t>K82</t>
  </si>
  <si>
    <t>Felhalmozási célú visszatérítendő támogatások, kölcsönök törlesztése államháztartáson belülre (=233+…+242)</t>
  </si>
  <si>
    <t>K83</t>
  </si>
  <si>
    <t>Egyéb felhalmozási célú támogatások államháztartáson belülre (=244+…+253)</t>
  </si>
  <si>
    <t>K84</t>
  </si>
  <si>
    <t>Felhalmozási célú garancia- és kezességvállalásból származó kifizetés államháztartáson kívülre (&gt;=255)</t>
  </si>
  <si>
    <t>K85</t>
  </si>
  <si>
    <t>Felhalmozási célú visszatérítendő támogatások, kölcsönök nyújtása államháztartáson kívülre (=257+…+266)</t>
  </si>
  <si>
    <t>K86</t>
  </si>
  <si>
    <t>266</t>
  </si>
  <si>
    <t>267</t>
  </si>
  <si>
    <t>Lakástámogatás</t>
  </si>
  <si>
    <t>K87</t>
  </si>
  <si>
    <t>268</t>
  </si>
  <si>
    <t>Egyéb felhalmozási célú támogatások államháztartáson kívülre (=269+…+278)</t>
  </si>
  <si>
    <t>K88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</si>
  <si>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</si>
  <si>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</si>
  <si>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</si>
  <si>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</si>
  <si>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</si>
  <si>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</si>
  <si>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</si>
  <si>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</si>
  <si>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</si>
  <si>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</si>
  <si>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Egyéb felhalmozási c. tám. Államh-on kívülre-egyházi jogi személyek</t>
  </si>
  <si>
    <t>K89</t>
  </si>
  <si>
    <t>279</t>
  </si>
  <si>
    <t>Egyéb felhalmozási célú kiadások (=220+221+232+243+254+256+267+268)</t>
  </si>
  <si>
    <t>K8</t>
  </si>
  <si>
    <t>Költségvetési kiadások összesen (K1-K8)</t>
  </si>
  <si>
    <t>K1-K8</t>
  </si>
  <si>
    <t>Államházt.-on belüli megelőlegezések visszafizetése</t>
  </si>
  <si>
    <t>K914</t>
  </si>
  <si>
    <t>K9</t>
  </si>
  <si>
    <t>Kiadások (=20+21+61+140+205+214+219+279+282)</t>
  </si>
  <si>
    <t>K1-K9</t>
  </si>
  <si>
    <t>KÖTELEZŐ FELADATOK</t>
  </si>
  <si>
    <t>ÖNKÉNT VÁLLALT FELADATOK</t>
  </si>
  <si>
    <t>ÁLLAMIGAZGATÁSI FELADATOK</t>
  </si>
  <si>
    <t>13. melléklet a                /2021. (         ) önkormányzati rendelethez</t>
  </si>
  <si>
    <t>ebből: telekadó (B34)</t>
  </si>
  <si>
    <t>Egyéb felhalmozási célú átvett pénzeszközök (=254+…+263) (B75)</t>
  </si>
  <si>
    <t>Felhalmozási célú átvett pénzeszközök (B7)</t>
  </si>
  <si>
    <t>Felhalmozási célú támogatások</t>
  </si>
  <si>
    <t>Egyéb áruhasználati és szolgáltatási adók (B355)</t>
  </si>
  <si>
    <t xml:space="preserve">Sóly Község Önkormányzata - Több éves kihatással járó döntésekből származó kötelezettségek célok szerint, évenkénti bontásban </t>
  </si>
  <si>
    <t>Beruházási (felhalmozási) kiadások előirányzata beruházásonként</t>
  </si>
  <si>
    <t>Felújítási kiadások előirányzata felújításonként</t>
  </si>
  <si>
    <t>2. sz. módosítás</t>
  </si>
  <si>
    <t>Várható teljesítés</t>
  </si>
  <si>
    <t>ebből: biztosítási díjak</t>
  </si>
  <si>
    <t>Közalkalmazott</t>
  </si>
  <si>
    <t>1.számú módosítás utáni előirányzat</t>
  </si>
  <si>
    <t>1. számú módosítás utáni előirányzat</t>
  </si>
  <si>
    <t>Fizetendő általános forgalmi adó (K352)</t>
  </si>
  <si>
    <t>Tartalék</t>
  </si>
  <si>
    <t>Működési célú általános tartalék</t>
  </si>
  <si>
    <t>2023. évi teljesítés</t>
  </si>
  <si>
    <t>Teljesítés 2023.12.31.</t>
  </si>
  <si>
    <t>B9,K9</t>
  </si>
  <si>
    <t xml:space="preserve">Telek közművesítés 3 telek Petőfi S. u. </t>
  </si>
  <si>
    <t>E.ON Közvilágítás korszerűsítés-törlesztés</t>
  </si>
  <si>
    <t>2024. év előtti kifizetés</t>
  </si>
  <si>
    <t>2024 év</t>
  </si>
  <si>
    <t xml:space="preserve">Működési célú támogatások áht-n belülre </t>
  </si>
  <si>
    <t xml:space="preserve">Közhatalmi bevételek </t>
  </si>
  <si>
    <t>K6-K7</t>
  </si>
  <si>
    <t>K5123</t>
  </si>
  <si>
    <t>B8131</t>
  </si>
  <si>
    <t>B814 megelőlegezés</t>
  </si>
  <si>
    <t>8. melléklet az                   /2025. (      ) önkormányzati rendelethez</t>
  </si>
  <si>
    <t>Kimutatás Sóly Község Önkormányzata 2025. évi  foglalkoztatotti létszámáról</t>
  </si>
  <si>
    <t>Főállású választott tisztségviselő</t>
  </si>
  <si>
    <t>Választott tisztségviselő</t>
  </si>
  <si>
    <t>Ispán Krisztina</t>
  </si>
  <si>
    <t xml:space="preserve">Olasz Attila, Göbölös Gergő, Piri Attila, </t>
  </si>
  <si>
    <t>2025.01.01-2025.07.26</t>
  </si>
  <si>
    <t>Pacher László</t>
  </si>
  <si>
    <t>Kovácsné Makra Edina</t>
  </si>
  <si>
    <t xml:space="preserve">Olasz Attila, Pacher László, Piri Attila, </t>
  </si>
  <si>
    <t>Szabó Andrea</t>
  </si>
  <si>
    <t>Regenye József, Berecz István</t>
  </si>
  <si>
    <t>9. melléklet a                      /2025. (       ) önkormányzati rendelethez</t>
  </si>
  <si>
    <t>Sóly Község Önkormányzata Előirányzat-felhasználási terv összesen
2025. évre</t>
  </si>
  <si>
    <t xml:space="preserve">10. melléklet a              /2025. (     ) önkormányzati rendelethez </t>
  </si>
  <si>
    <t>6. melléklet a                    / 2025 ( … ) önkormányzati rendelethez</t>
  </si>
  <si>
    <t>2025</t>
  </si>
  <si>
    <t>Tükör</t>
  </si>
  <si>
    <t>IP rögzítő</t>
  </si>
  <si>
    <t>Felhasználás 2024. XII. 31-ig</t>
  </si>
  <si>
    <t>2025. évi eredeti előirányzat</t>
  </si>
  <si>
    <t>Módosítások összesen 
2025. 06.30-ig</t>
  </si>
  <si>
    <t>Napelem/Művelődési Ház</t>
  </si>
  <si>
    <t>2024-2025</t>
  </si>
  <si>
    <t>Tálalókonyha/Művelődési Ház</t>
  </si>
  <si>
    <t>2024. évi teljesítés</t>
  </si>
  <si>
    <t>2025. évi</t>
  </si>
  <si>
    <t>1. melléklet a             / 2025 ( … ) önkormányzati rendelethez</t>
  </si>
  <si>
    <t>2. melléklet a                   / 2025 ( … ) önkormányzati rendelethez</t>
  </si>
  <si>
    <t>Teljesítés 2024.12.31.</t>
  </si>
  <si>
    <t>2025.06.30. módosított előirányzat</t>
  </si>
  <si>
    <t>2025.06.30.  teljesítés</t>
  </si>
  <si>
    <t>ebből: pótlék</t>
  </si>
  <si>
    <t>ebből: Rendkívüli Települési támogatás [Szoctv. 45.§]</t>
  </si>
  <si>
    <t>Bursa</t>
  </si>
  <si>
    <t>Családsegítő</t>
  </si>
  <si>
    <t>ebből: Nonprofit gazdasági társaságnak egyéb műk.célú támog.</t>
  </si>
  <si>
    <t>Klímabarát telep. Tagdíj, BBKK tagdíj</t>
  </si>
  <si>
    <t>Via Calvaria</t>
  </si>
  <si>
    <t>3. melléklet a                    / 2025 ( … ) önkormányzati rendelethez</t>
  </si>
  <si>
    <t>2025. évi költségvetés</t>
  </si>
  <si>
    <t>2025. évi módosítás</t>
  </si>
  <si>
    <t>7. melléklet a                   /2025. (        ) önkormányzati rendelethez</t>
  </si>
  <si>
    <t>Sóly Község Önkormányzat 2025. évi költségvetésének tartalékokról szóló kimutatása</t>
  </si>
  <si>
    <t>Fűnyíró (közfogi. Támog)</t>
  </si>
  <si>
    <t>0</t>
  </si>
  <si>
    <t>sor-szám</t>
  </si>
  <si>
    <t>2025. évi előirányzat (Ft)</t>
  </si>
  <si>
    <t>2026. évi</t>
  </si>
  <si>
    <t>2027. évi</t>
  </si>
  <si>
    <t>2028. évi</t>
  </si>
  <si>
    <t xml:space="preserve">        ebből adósságot keletkeztető ügyletnél figy.vehető</t>
  </si>
  <si>
    <t>* ebből Tartalékok</t>
  </si>
  <si>
    <t>4. melléklet a                    / 2025 ( … ) önkormányzati rendelethez</t>
  </si>
  <si>
    <t>5. melléklet a                    / 2025 ( … ) önkormányzati rendelethez</t>
  </si>
  <si>
    <t>2025. év 
utáni kifizetés</t>
  </si>
  <si>
    <t>2025 év</t>
  </si>
  <si>
    <t>E.ON Zrt. - Közvilágítás korszerűsítése (2019-2029 év)</t>
  </si>
  <si>
    <t>11.  melléklet a               /2025. (       ) önkormányzati rendelethez</t>
  </si>
  <si>
    <t>Halmozott módosítás 2025.06.30-ig</t>
  </si>
  <si>
    <t>2025.06.30. Módosítás után</t>
  </si>
  <si>
    <t>Sóly Község Önkormányzata 2025. költségvetési évet követő három év tervezett bevételi és kiadási előirányzatainak keretszámai az államháztartásról szóló 2011. évi CXCV. Tv. 29/A §-a szerint jóváhagyott tervszámoknak megfelelően.</t>
  </si>
  <si>
    <t>forintban</t>
  </si>
  <si>
    <t xml:space="preserve"> forintban</t>
  </si>
  <si>
    <t>2025. évi összevont bevételek és kiadások</t>
  </si>
  <si>
    <t>2025. évi költségvetés összevont bevételei és kiadásai rovatonként, teljesítéssel</t>
  </si>
  <si>
    <t>Kötelező, önként vállalt és államigazgatási feladatok bevételei és kiadásai</t>
  </si>
  <si>
    <t>I. Működési célú bevételek és kiadások mérlege
(Önkormányzati szinten)</t>
  </si>
  <si>
    <t>II. Felhalmozási célú bevételek és kiadások mérlege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</si>
</sst>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.0"/>
    <numFmt numFmtId="166" formatCode="#,###"/>
    <numFmt numFmtId="167" formatCode="_-* #,##0\ _F_t_-;\-* #,##0\ _F_t_-;_-* &quot;-&quot;??\ _F_t_-;_-@_-"/>
    <numFmt numFmtId="168" formatCode="0__"/>
    <numFmt numFmtId="169" formatCode="#,##0\ _F_t"/>
  </numFmts>
  <fonts count="84" x14ac:knownFonts="1">
    <font>
      <sz val="12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"/>
    </font>
    <font>
      <b/>
      <sz val="12"/>
      <name val="Times"/>
    </font>
    <font>
      <b/>
      <i/>
      <sz val="10"/>
      <name val="Times"/>
    </font>
    <font>
      <b/>
      <sz val="9"/>
      <name val="Times"/>
    </font>
    <font>
      <sz val="8"/>
      <name val="Times"/>
    </font>
    <font>
      <b/>
      <i/>
      <sz val="9"/>
      <name val="Times"/>
    </font>
    <font>
      <sz val="10"/>
      <name val="Arial"/>
      <family val="2"/>
      <charset val="238"/>
    </font>
    <font>
      <b/>
      <sz val="8"/>
      <name val="Times"/>
    </font>
    <font>
      <sz val="10"/>
      <name val="Times"/>
    </font>
    <font>
      <b/>
      <sz val="11"/>
      <name val="Times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0"/>
      <name val="Times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Palatino Linotype"/>
      <family val="1"/>
      <charset val="238"/>
    </font>
    <font>
      <b/>
      <sz val="12"/>
      <color rgb="FF000000"/>
      <name val="Palatino Linotype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  <font>
      <b/>
      <sz val="10"/>
      <color indexed="8"/>
      <name val="Times New Roman"/>
      <family val="1"/>
      <charset val="238"/>
    </font>
    <font>
      <b/>
      <sz val="12"/>
      <color theme="8" tint="0.7999816888943144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i/>
      <sz val="12"/>
      <color theme="1"/>
      <name val="Times New Roman"/>
      <family val="1"/>
      <charset val="238"/>
    </font>
    <font>
      <i/>
      <sz val="12"/>
      <color theme="1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2"/>
      <name val="Times"/>
    </font>
    <font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"/>
    </font>
    <font>
      <b/>
      <sz val="8"/>
      <name val="Times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5" fillId="0" borderId="0" applyNumberFormat="0" applyFill="0" applyBorder="0" applyAlignment="0" applyProtection="0"/>
    <xf numFmtId="0" fontId="10" fillId="0" borderId="0"/>
    <xf numFmtId="9" fontId="29" fillId="0" borderId="0" applyFont="0" applyFill="0" applyBorder="0" applyAlignment="0" applyProtection="0"/>
    <xf numFmtId="0" fontId="30" fillId="0" borderId="0"/>
    <xf numFmtId="0" fontId="68" fillId="0" borderId="0"/>
    <xf numFmtId="164" fontId="29" fillId="0" borderId="0" applyFont="0" applyFill="0" applyBorder="0" applyAlignment="0" applyProtection="0"/>
  </cellStyleXfs>
  <cellXfs count="73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/>
    <xf numFmtId="0" fontId="0" fillId="0" borderId="4" xfId="0" applyBorder="1"/>
    <xf numFmtId="0" fontId="1" fillId="0" borderId="4" xfId="0" applyFont="1" applyBorder="1"/>
    <xf numFmtId="0" fontId="4" fillId="0" borderId="0" xfId="0" applyFont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vertical="center"/>
    </xf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left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7" fillId="0" borderId="0" xfId="0" applyFont="1"/>
    <xf numFmtId="49" fontId="19" fillId="0" borderId="12" xfId="0" applyNumberFormat="1" applyFont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wrapText="1"/>
    </xf>
    <xf numFmtId="49" fontId="19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0" fillId="0" borderId="4" xfId="0" applyFont="1" applyBorder="1" applyAlignment="1">
      <alignment wrapText="1"/>
    </xf>
    <xf numFmtId="0" fontId="16" fillId="0" borderId="4" xfId="0" applyFont="1" applyBorder="1" applyAlignment="1">
      <alignment vertical="center" wrapText="1"/>
    </xf>
    <xf numFmtId="3" fontId="16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22" fillId="0" borderId="4" xfId="0" applyNumberFormat="1" applyFont="1" applyBorder="1" applyAlignment="1">
      <alignment horizontal="left" wrapText="1"/>
    </xf>
    <xf numFmtId="0" fontId="16" fillId="0" borderId="4" xfId="0" applyFont="1" applyBorder="1"/>
    <xf numFmtId="0" fontId="1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wrapText="1"/>
    </xf>
    <xf numFmtId="3" fontId="21" fillId="0" borderId="4" xfId="0" applyNumberFormat="1" applyFont="1" applyBorder="1"/>
    <xf numFmtId="0" fontId="15" fillId="0" borderId="4" xfId="0" applyFont="1" applyBorder="1" applyAlignment="1">
      <alignment vertical="center" wrapText="1"/>
    </xf>
    <xf numFmtId="3" fontId="15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5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5" fillId="0" borderId="0" xfId="1" applyFill="1"/>
    <xf numFmtId="0" fontId="0" fillId="0" borderId="14" xfId="0" applyBorder="1"/>
    <xf numFmtId="3" fontId="26" fillId="0" borderId="0" xfId="2" applyNumberFormat="1" applyFont="1" applyAlignment="1">
      <alignment horizontal="left"/>
    </xf>
    <xf numFmtId="3" fontId="26" fillId="0" borderId="4" xfId="2" applyNumberFormat="1" applyFont="1" applyBorder="1" applyAlignment="1">
      <alignment horizontal="center"/>
    </xf>
    <xf numFmtId="3" fontId="26" fillId="0" borderId="4" xfId="2" applyNumberFormat="1" applyFont="1" applyBorder="1" applyAlignment="1">
      <alignment horizontal="center" wrapText="1"/>
    </xf>
    <xf numFmtId="3" fontId="26" fillId="0" borderId="13" xfId="2" applyNumberFormat="1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 wrapText="1"/>
    </xf>
    <xf numFmtId="3" fontId="26" fillId="0" borderId="0" xfId="2" applyNumberFormat="1" applyFont="1" applyAlignment="1">
      <alignment horizontal="center"/>
    </xf>
    <xf numFmtId="49" fontId="26" fillId="0" borderId="4" xfId="2" applyNumberFormat="1" applyFont="1" applyBorder="1" applyAlignment="1">
      <alignment horizontal="center"/>
    </xf>
    <xf numFmtId="0" fontId="18" fillId="0" borderId="4" xfId="0" applyFont="1" applyBorder="1"/>
    <xf numFmtId="3" fontId="18" fillId="0" borderId="4" xfId="0" applyNumberFormat="1" applyFont="1" applyBorder="1"/>
    <xf numFmtId="0" fontId="19" fillId="0" borderId="4" xfId="0" applyFont="1" applyBorder="1"/>
    <xf numFmtId="3" fontId="19" fillId="0" borderId="4" xfId="0" applyNumberFormat="1" applyFont="1" applyBorder="1"/>
    <xf numFmtId="166" fontId="40" fillId="0" borderId="4" xfId="4" applyNumberFormat="1" applyFont="1" applyBorder="1" applyAlignment="1" applyProtection="1">
      <alignment horizontal="right" vertical="center" wrapText="1" indent="1"/>
      <protection locked="0"/>
    </xf>
    <xf numFmtId="0" fontId="28" fillId="0" borderId="0" xfId="0" applyFont="1"/>
    <xf numFmtId="0" fontId="50" fillId="0" borderId="0" xfId="0" applyFont="1" applyAlignment="1">
      <alignment horizontal="center" vertical="center" wrapText="1"/>
    </xf>
    <xf numFmtId="0" fontId="15" fillId="0" borderId="34" xfId="0" applyFont="1" applyBorder="1" applyAlignment="1">
      <alignment horizontal="center" vertical="top" wrapText="1"/>
    </xf>
    <xf numFmtId="0" fontId="15" fillId="0" borderId="56" xfId="0" applyFont="1" applyBorder="1" applyAlignment="1">
      <alignment horizontal="left" vertical="top" wrapText="1"/>
    </xf>
    <xf numFmtId="3" fontId="15" fillId="0" borderId="32" xfId="0" applyNumberFormat="1" applyFont="1" applyBorder="1" applyAlignment="1">
      <alignment horizontal="right" vertical="top" wrapText="1"/>
    </xf>
    <xf numFmtId="3" fontId="15" fillId="0" borderId="10" xfId="0" applyNumberFormat="1" applyFont="1" applyBorder="1" applyAlignment="1">
      <alignment horizontal="right" vertical="top" wrapText="1"/>
    </xf>
    <xf numFmtId="3" fontId="15" fillId="0" borderId="56" xfId="0" applyNumberFormat="1" applyFont="1" applyBorder="1" applyAlignment="1">
      <alignment horizontal="right" vertical="top" wrapText="1"/>
    </xf>
    <xf numFmtId="0" fontId="15" fillId="0" borderId="57" xfId="0" applyFont="1" applyBorder="1" applyAlignment="1">
      <alignment horizontal="left" vertical="top" wrapText="1"/>
    </xf>
    <xf numFmtId="3" fontId="15" fillId="0" borderId="34" xfId="0" applyNumberFormat="1" applyFont="1" applyBorder="1" applyAlignment="1">
      <alignment horizontal="right" vertical="top" wrapText="1"/>
    </xf>
    <xf numFmtId="3" fontId="15" fillId="0" borderId="4" xfId="0" applyNumberFormat="1" applyFont="1" applyBorder="1" applyAlignment="1">
      <alignment horizontal="right" vertical="top" wrapText="1"/>
    </xf>
    <xf numFmtId="3" fontId="15" fillId="0" borderId="57" xfId="0" applyNumberFormat="1" applyFont="1" applyBorder="1" applyAlignment="1">
      <alignment horizontal="right" vertical="top" wrapText="1"/>
    </xf>
    <xf numFmtId="0" fontId="16" fillId="0" borderId="57" xfId="0" applyFont="1" applyBorder="1" applyAlignment="1">
      <alignment horizontal="left" vertical="top" wrapText="1"/>
    </xf>
    <xf numFmtId="3" fontId="16" fillId="0" borderId="34" xfId="0" applyNumberFormat="1" applyFont="1" applyBorder="1" applyAlignment="1">
      <alignment horizontal="right" vertical="top" wrapText="1"/>
    </xf>
    <xf numFmtId="3" fontId="16" fillId="0" borderId="4" xfId="0" applyNumberFormat="1" applyFont="1" applyBorder="1" applyAlignment="1">
      <alignment horizontal="right" vertical="top" wrapText="1"/>
    </xf>
    <xf numFmtId="3" fontId="16" fillId="0" borderId="57" xfId="0" applyNumberFormat="1" applyFont="1" applyBorder="1" applyAlignment="1">
      <alignment horizontal="right" vertical="top" wrapText="1"/>
    </xf>
    <xf numFmtId="0" fontId="50" fillId="0" borderId="0" xfId="0" applyFont="1"/>
    <xf numFmtId="0" fontId="16" fillId="0" borderId="26" xfId="0" applyFont="1" applyBorder="1" applyAlignment="1">
      <alignment horizontal="left" vertical="top" wrapText="1"/>
    </xf>
    <xf numFmtId="3" fontId="16" fillId="0" borderId="37" xfId="0" applyNumberFormat="1" applyFont="1" applyBorder="1" applyAlignment="1">
      <alignment horizontal="right" vertical="top" wrapText="1"/>
    </xf>
    <xf numFmtId="3" fontId="16" fillId="0" borderId="25" xfId="0" applyNumberFormat="1" applyFont="1" applyBorder="1" applyAlignment="1">
      <alignment horizontal="right" vertical="top" wrapText="1"/>
    </xf>
    <xf numFmtId="3" fontId="16" fillId="0" borderId="26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horizontal="right" vertical="top" wrapText="1"/>
    </xf>
    <xf numFmtId="0" fontId="15" fillId="0" borderId="34" xfId="0" quotePrefix="1" applyFont="1" applyBorder="1" applyAlignment="1">
      <alignment horizontal="center" vertical="top" wrapText="1"/>
    </xf>
    <xf numFmtId="0" fontId="15" fillId="0" borderId="37" xfId="0" quotePrefix="1" applyFont="1" applyBorder="1" applyAlignment="1">
      <alignment horizontal="center" vertical="top" wrapText="1"/>
    </xf>
    <xf numFmtId="166" fontId="0" fillId="0" borderId="0" xfId="0" applyNumberFormat="1" applyAlignment="1">
      <alignment vertical="center" wrapText="1"/>
    </xf>
    <xf numFmtId="166" fontId="0" fillId="0" borderId="0" xfId="0" applyNumberFormat="1" applyAlignment="1">
      <alignment horizontal="center" vertical="center" wrapText="1"/>
    </xf>
    <xf numFmtId="166" fontId="40" fillId="0" borderId="35" xfId="0" applyNumberFormat="1" applyFont="1" applyBorder="1" applyAlignment="1" applyProtection="1">
      <alignment horizontal="left" vertical="center" wrapText="1" indent="1"/>
      <protection locked="0"/>
    </xf>
    <xf numFmtId="166" fontId="55" fillId="0" borderId="34" xfId="0" applyNumberFormat="1" applyFont="1" applyBorder="1" applyAlignment="1" applyProtection="1">
      <alignment horizontal="left" vertical="center" wrapText="1"/>
      <protection locked="0"/>
    </xf>
    <xf numFmtId="166" fontId="40" fillId="0" borderId="4" xfId="0" applyNumberFormat="1" applyFont="1" applyBorder="1" applyAlignment="1" applyProtection="1">
      <alignment vertical="center" wrapText="1"/>
      <protection locked="0"/>
    </xf>
    <xf numFmtId="49" fontId="40" fillId="0" borderId="4" xfId="0" applyNumberFormat="1" applyFont="1" applyBorder="1" applyAlignment="1" applyProtection="1">
      <alignment horizontal="center" vertical="center" wrapText="1"/>
      <protection locked="0"/>
    </xf>
    <xf numFmtId="166" fontId="40" fillId="0" borderId="4" xfId="0" applyNumberFormat="1" applyFont="1" applyBorder="1" applyAlignment="1">
      <alignment vertical="center" wrapText="1"/>
    </xf>
    <xf numFmtId="166" fontId="40" fillId="0" borderId="57" xfId="0" applyNumberFormat="1" applyFont="1" applyBorder="1" applyAlignment="1">
      <alignment vertical="center" wrapText="1"/>
    </xf>
    <xf numFmtId="166" fontId="40" fillId="0" borderId="34" xfId="0" applyNumberFormat="1" applyFont="1" applyBorder="1" applyAlignment="1" applyProtection="1">
      <alignment horizontal="left" vertical="center" wrapText="1"/>
      <protection locked="0"/>
    </xf>
    <xf numFmtId="166" fontId="40" fillId="0" borderId="18" xfId="0" applyNumberFormat="1" applyFont="1" applyBorder="1" applyAlignment="1" applyProtection="1">
      <alignment vertical="center" wrapText="1"/>
      <protection locked="0"/>
    </xf>
    <xf numFmtId="49" fontId="40" fillId="0" borderId="18" xfId="0" applyNumberFormat="1" applyFont="1" applyBorder="1" applyAlignment="1" applyProtection="1">
      <alignment horizontal="center" vertical="center" wrapText="1"/>
      <protection locked="0"/>
    </xf>
    <xf numFmtId="166" fontId="40" fillId="0" borderId="66" xfId="0" applyNumberFormat="1" applyFont="1" applyBorder="1" applyAlignment="1">
      <alignment vertical="center" wrapText="1"/>
    </xf>
    <xf numFmtId="166" fontId="36" fillId="0" borderId="29" xfId="0" applyNumberFormat="1" applyFont="1" applyBorder="1" applyAlignment="1">
      <alignment horizontal="left" vertical="center" wrapText="1"/>
    </xf>
    <xf numFmtId="166" fontId="38" fillId="0" borderId="30" xfId="0" applyNumberFormat="1" applyFont="1" applyBorder="1" applyAlignment="1">
      <alignment vertical="center" wrapText="1"/>
    </xf>
    <xf numFmtId="166" fontId="38" fillId="2" borderId="30" xfId="0" applyNumberFormat="1" applyFont="1" applyFill="1" applyBorder="1" applyAlignment="1">
      <alignment vertical="center" wrapText="1"/>
    </xf>
    <xf numFmtId="166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6" fontId="35" fillId="0" borderId="0" xfId="0" applyNumberFormat="1" applyFont="1" applyAlignment="1" applyProtection="1">
      <alignment horizontal="right" wrapText="1"/>
      <protection locked="0"/>
    </xf>
    <xf numFmtId="0" fontId="66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0" fillId="0" borderId="2" xfId="0" applyFont="1" applyBorder="1"/>
    <xf numFmtId="0" fontId="65" fillId="0" borderId="0" xfId="0" applyFont="1" applyAlignment="1">
      <alignment horizontal="right" vertical="center"/>
    </xf>
    <xf numFmtId="0" fontId="59" fillId="0" borderId="0" xfId="0" applyFont="1"/>
    <xf numFmtId="0" fontId="60" fillId="0" borderId="0" xfId="4" applyFont="1" applyAlignment="1" applyProtection="1">
      <alignment horizontal="right" vertical="center"/>
      <protection locked="0"/>
    </xf>
    <xf numFmtId="0" fontId="48" fillId="0" borderId="0" xfId="0" applyFont="1" applyAlignment="1">
      <alignment horizontal="center" vertical="center" wrapText="1"/>
    </xf>
    <xf numFmtId="0" fontId="69" fillId="0" borderId="13" xfId="0" applyFont="1" applyBorder="1" applyAlignment="1">
      <alignment vertical="center" wrapText="1"/>
    </xf>
    <xf numFmtId="0" fontId="69" fillId="0" borderId="4" xfId="0" applyFont="1" applyBorder="1" applyAlignment="1">
      <alignment horizontal="left" vertical="center"/>
    </xf>
    <xf numFmtId="167" fontId="69" fillId="0" borderId="4" xfId="6" applyNumberFormat="1" applyFont="1" applyFill="1" applyBorder="1" applyAlignment="1">
      <alignment horizontal="right" vertical="center"/>
    </xf>
    <xf numFmtId="0" fontId="48" fillId="0" borderId="13" xfId="0" applyFont="1" applyBorder="1" applyAlignment="1">
      <alignment vertical="center" wrapText="1"/>
    </xf>
    <xf numFmtId="0" fontId="48" fillId="0" borderId="4" xfId="0" applyFont="1" applyBorder="1" applyAlignment="1">
      <alignment horizontal="left" vertical="center"/>
    </xf>
    <xf numFmtId="167" fontId="48" fillId="0" borderId="4" xfId="6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69" fillId="0" borderId="4" xfId="0" applyFont="1" applyBorder="1" applyAlignment="1">
      <alignment horizontal="left" vertical="center" wrapText="1"/>
    </xf>
    <xf numFmtId="0" fontId="69" fillId="0" borderId="4" xfId="0" applyFont="1" applyBorder="1" applyAlignment="1">
      <alignment vertical="center" wrapText="1"/>
    </xf>
    <xf numFmtId="0" fontId="15" fillId="4" borderId="13" xfId="0" applyFont="1" applyFill="1" applyBorder="1" applyAlignment="1">
      <alignment vertical="center" wrapText="1"/>
    </xf>
    <xf numFmtId="0" fontId="16" fillId="0" borderId="68" xfId="0" applyFont="1" applyBorder="1" applyAlignment="1">
      <alignment vertical="center" wrapText="1"/>
    </xf>
    <xf numFmtId="0" fontId="48" fillId="0" borderId="18" xfId="0" applyFont="1" applyBorder="1" applyAlignment="1">
      <alignment horizontal="left" vertical="center"/>
    </xf>
    <xf numFmtId="167" fontId="16" fillId="0" borderId="18" xfId="6" applyNumberFormat="1" applyFont="1" applyFill="1" applyBorder="1" applyAlignment="1">
      <alignment horizontal="right" vertical="center"/>
    </xf>
    <xf numFmtId="167" fontId="48" fillId="0" borderId="18" xfId="6" applyNumberFormat="1" applyFont="1" applyFill="1" applyBorder="1" applyAlignment="1">
      <alignment horizontal="right" vertical="center"/>
    </xf>
    <xf numFmtId="167" fontId="16" fillId="0" borderId="4" xfId="6" applyNumberFormat="1" applyFont="1" applyFill="1" applyBorder="1" applyAlignment="1">
      <alignment horizontal="right" vertical="center"/>
    </xf>
    <xf numFmtId="0" fontId="69" fillId="0" borderId="13" xfId="0" applyFont="1" applyBorder="1" applyAlignment="1">
      <alignment vertical="center"/>
    </xf>
    <xf numFmtId="0" fontId="69" fillId="0" borderId="67" xfId="0" applyFont="1" applyBorder="1" applyAlignment="1">
      <alignment vertical="center" wrapText="1"/>
    </xf>
    <xf numFmtId="168" fontId="69" fillId="0" borderId="13" xfId="0" applyNumberFormat="1" applyFont="1" applyBorder="1" applyAlignment="1">
      <alignment vertical="center" wrapText="1"/>
    </xf>
    <xf numFmtId="168" fontId="69" fillId="0" borderId="67" xfId="0" applyNumberFormat="1" applyFont="1" applyBorder="1" applyAlignment="1">
      <alignment vertical="center" wrapText="1"/>
    </xf>
    <xf numFmtId="0" fontId="48" fillId="0" borderId="13" xfId="0" applyFont="1" applyBorder="1" applyAlignment="1">
      <alignment vertical="center"/>
    </xf>
    <xf numFmtId="0" fontId="48" fillId="0" borderId="67" xfId="0" applyFont="1" applyBorder="1" applyAlignment="1">
      <alignment vertical="center" wrapText="1"/>
    </xf>
    <xf numFmtId="0" fontId="69" fillId="4" borderId="13" xfId="0" applyFont="1" applyFill="1" applyBorder="1" applyAlignment="1">
      <alignment vertical="center" wrapText="1"/>
    </xf>
    <xf numFmtId="0" fontId="69" fillId="4" borderId="67" xfId="0" applyFont="1" applyFill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6" fillId="4" borderId="13" xfId="0" applyFont="1" applyFill="1" applyBorder="1" applyAlignment="1">
      <alignment vertical="center" wrapText="1"/>
    </xf>
    <xf numFmtId="0" fontId="16" fillId="4" borderId="67" xfId="0" applyFont="1" applyFill="1" applyBorder="1" applyAlignment="1">
      <alignment vertical="center" wrapText="1"/>
    </xf>
    <xf numFmtId="0" fontId="15" fillId="4" borderId="67" xfId="0" applyFont="1" applyFill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8" fillId="0" borderId="68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/>
    </xf>
    <xf numFmtId="3" fontId="11" fillId="0" borderId="7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69" fillId="0" borderId="13" xfId="0" quotePrefix="1" applyFont="1" applyBorder="1" applyAlignment="1">
      <alignment horizontal="center" vertical="center"/>
    </xf>
    <xf numFmtId="0" fontId="69" fillId="0" borderId="44" xfId="0" quotePrefix="1" applyFont="1" applyBorder="1" applyAlignment="1">
      <alignment horizontal="center" vertical="center"/>
    </xf>
    <xf numFmtId="0" fontId="48" fillId="0" borderId="4" xfId="0" quotePrefix="1" applyFont="1" applyBorder="1" applyAlignment="1">
      <alignment horizontal="center" vertical="center"/>
    </xf>
    <xf numFmtId="3" fontId="69" fillId="0" borderId="4" xfId="3" applyNumberFormat="1" applyFont="1" applyFill="1" applyBorder="1" applyAlignment="1">
      <alignment vertical="center"/>
    </xf>
    <xf numFmtId="3" fontId="28" fillId="0" borderId="0" xfId="0" applyNumberFormat="1" applyFont="1"/>
    <xf numFmtId="3" fontId="69" fillId="0" borderId="4" xfId="3" applyNumberFormat="1" applyFont="1" applyFill="1" applyBorder="1" applyAlignment="1">
      <alignment horizontal="center" vertical="center"/>
    </xf>
    <xf numFmtId="0" fontId="60" fillId="0" borderId="0" xfId="4" applyFont="1" applyAlignment="1" applyProtection="1">
      <alignment vertical="center"/>
      <protection locked="0"/>
    </xf>
    <xf numFmtId="0" fontId="48" fillId="5" borderId="70" xfId="0" applyFont="1" applyFill="1" applyBorder="1" applyAlignment="1">
      <alignment vertical="center"/>
    </xf>
    <xf numFmtId="0" fontId="48" fillId="5" borderId="2" xfId="0" applyFont="1" applyFill="1" applyBorder="1" applyAlignment="1">
      <alignment vertical="center"/>
    </xf>
    <xf numFmtId="0" fontId="18" fillId="5" borderId="37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3" fontId="15" fillId="0" borderId="76" xfId="0" applyNumberFormat="1" applyFont="1" applyBorder="1" applyAlignment="1">
      <alignment horizontal="right" vertical="top" wrapText="1"/>
    </xf>
    <xf numFmtId="3" fontId="16" fillId="0" borderId="76" xfId="0" applyNumberFormat="1" applyFont="1" applyBorder="1" applyAlignment="1">
      <alignment horizontal="right" vertical="top" wrapText="1"/>
    </xf>
    <xf numFmtId="3" fontId="15" fillId="0" borderId="39" xfId="0" applyNumberFormat="1" applyFont="1" applyBorder="1" applyAlignment="1">
      <alignment horizontal="right" vertical="top" wrapText="1"/>
    </xf>
    <xf numFmtId="3" fontId="16" fillId="0" borderId="39" xfId="0" applyNumberFormat="1" applyFont="1" applyBorder="1" applyAlignment="1">
      <alignment horizontal="right" vertical="top" wrapText="1"/>
    </xf>
    <xf numFmtId="3" fontId="16" fillId="0" borderId="44" xfId="0" applyNumberFormat="1" applyFont="1" applyBorder="1" applyAlignment="1">
      <alignment horizontal="right" vertical="top" wrapText="1"/>
    </xf>
    <xf numFmtId="3" fontId="15" fillId="0" borderId="44" xfId="0" applyNumberFormat="1" applyFont="1" applyBorder="1" applyAlignment="1">
      <alignment horizontal="right" vertical="top" wrapText="1"/>
    </xf>
    <xf numFmtId="0" fontId="48" fillId="0" borderId="4" xfId="0" applyFont="1" applyBorder="1" applyAlignment="1">
      <alignment horizontal="left" vertical="center" wrapText="1"/>
    </xf>
    <xf numFmtId="0" fontId="30" fillId="0" borderId="0" xfId="4"/>
    <xf numFmtId="0" fontId="30" fillId="0" borderId="0" xfId="4" applyProtection="1">
      <protection locked="0"/>
    </xf>
    <xf numFmtId="0" fontId="30" fillId="0" borderId="0" xfId="4" applyAlignment="1" applyProtection="1">
      <alignment horizontal="right" vertical="center" indent="1"/>
      <protection locked="0"/>
    </xf>
    <xf numFmtId="166" fontId="34" fillId="0" borderId="0" xfId="4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166" fontId="39" fillId="0" borderId="28" xfId="0" applyNumberFormat="1" applyFont="1" applyBorder="1" applyAlignment="1">
      <alignment horizontal="center" vertical="center" wrapText="1"/>
    </xf>
    <xf numFmtId="0" fontId="39" fillId="0" borderId="17" xfId="4" applyFont="1" applyBorder="1" applyAlignment="1">
      <alignment horizontal="center" vertical="center" wrapText="1"/>
    </xf>
    <xf numFmtId="0" fontId="39" fillId="0" borderId="27" xfId="4" applyFont="1" applyBorder="1" applyAlignment="1">
      <alignment horizontal="center" vertical="center" wrapText="1"/>
    </xf>
    <xf numFmtId="0" fontId="40" fillId="0" borderId="0" xfId="4" applyFont="1"/>
    <xf numFmtId="0" fontId="38" fillId="0" borderId="29" xfId="4" applyFont="1" applyBorder="1" applyAlignment="1">
      <alignment horizontal="left" vertical="center" wrapText="1" indent="1"/>
    </xf>
    <xf numFmtId="166" fontId="38" fillId="0" borderId="31" xfId="4" applyNumberFormat="1" applyFont="1" applyBorder="1" applyAlignment="1">
      <alignment horizontal="right" vertical="center" wrapText="1" indent="1"/>
    </xf>
    <xf numFmtId="166" fontId="38" fillId="0" borderId="30" xfId="4" applyNumberFormat="1" applyFont="1" applyBorder="1" applyAlignment="1">
      <alignment horizontal="right" vertical="center" wrapText="1" indent="1"/>
    </xf>
    <xf numFmtId="0" fontId="41" fillId="0" borderId="0" xfId="4" applyFont="1"/>
    <xf numFmtId="49" fontId="40" fillId="0" borderId="32" xfId="4" applyNumberFormat="1" applyFont="1" applyBorder="1" applyAlignment="1">
      <alignment horizontal="left" vertical="center" wrapText="1" indent="1"/>
    </xf>
    <xf numFmtId="166" fontId="40" fillId="0" borderId="33" xfId="4" applyNumberFormat="1" applyFont="1" applyBorder="1" applyAlignment="1">
      <alignment horizontal="right" vertical="center" wrapText="1" indent="1"/>
    </xf>
    <xf numFmtId="166" fontId="40" fillId="0" borderId="2" xfId="4" applyNumberFormat="1" applyFont="1" applyBorder="1" applyAlignment="1">
      <alignment horizontal="right" vertical="center" wrapText="1" indent="1"/>
    </xf>
    <xf numFmtId="166" fontId="40" fillId="0" borderId="19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10" xfId="4" applyNumberFormat="1" applyFont="1" applyBorder="1" applyAlignment="1">
      <alignment horizontal="right" vertical="center" wrapText="1" indent="1"/>
    </xf>
    <xf numFmtId="49" fontId="40" fillId="0" borderId="34" xfId="4" applyNumberFormat="1" applyFont="1" applyBorder="1" applyAlignment="1">
      <alignment horizontal="left" vertical="center" wrapText="1" indent="1"/>
    </xf>
    <xf numFmtId="49" fontId="40" fillId="0" borderId="35" xfId="4" applyNumberFormat="1" applyFont="1" applyBorder="1" applyAlignment="1">
      <alignment horizontal="left" vertical="center" wrapText="1" indent="1"/>
    </xf>
    <xf numFmtId="166" fontId="40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18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36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36" xfId="4" applyNumberFormat="1" applyFont="1" applyBorder="1" applyAlignment="1">
      <alignment horizontal="right" vertical="center" wrapText="1" indent="1"/>
    </xf>
    <xf numFmtId="166" fontId="44" fillId="0" borderId="31" xfId="4" applyNumberFormat="1" applyFont="1" applyBorder="1" applyAlignment="1">
      <alignment horizontal="right" vertical="center" wrapText="1" indent="1"/>
    </xf>
    <xf numFmtId="166" fontId="44" fillId="0" borderId="30" xfId="4" applyNumberFormat="1" applyFont="1" applyBorder="1" applyAlignment="1">
      <alignment horizontal="right" vertical="center" wrapText="1" indent="1"/>
    </xf>
    <xf numFmtId="166" fontId="70" fillId="0" borderId="4" xfId="4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4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18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36" xfId="4" applyNumberFormat="1" applyFont="1" applyBorder="1" applyAlignment="1" applyProtection="1">
      <alignment horizontal="right" vertical="center" wrapText="1" indent="1"/>
      <protection locked="0"/>
    </xf>
    <xf numFmtId="49" fontId="40" fillId="0" borderId="37" xfId="4" applyNumberFormat="1" applyFont="1" applyBorder="1" applyAlignment="1">
      <alignment horizontal="left" vertical="center" wrapText="1" indent="1"/>
    </xf>
    <xf numFmtId="166" fontId="40" fillId="0" borderId="38" xfId="4" applyNumberFormat="1" applyFont="1" applyBorder="1" applyAlignment="1">
      <alignment horizontal="right" vertical="center" wrapText="1" indent="1"/>
    </xf>
    <xf numFmtId="166" fontId="45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33" xfId="4" applyNumberFormat="1" applyFont="1" applyBorder="1" applyAlignment="1">
      <alignment horizontal="right" vertical="center" wrapText="1" indent="1"/>
    </xf>
    <xf numFmtId="166" fontId="45" fillId="0" borderId="10" xfId="4" applyNumberFormat="1" applyFont="1" applyBorder="1" applyAlignment="1">
      <alignment horizontal="right" vertical="center" wrapText="1" indent="1"/>
    </xf>
    <xf numFmtId="166" fontId="45" fillId="0" borderId="36" xfId="4" applyNumberFormat="1" applyFont="1" applyBorder="1" applyAlignment="1">
      <alignment horizontal="right" vertical="center" wrapText="1" indent="1"/>
    </xf>
    <xf numFmtId="166" fontId="45" fillId="0" borderId="39" xfId="4" applyNumberFormat="1" applyFont="1" applyBorder="1" applyAlignment="1">
      <alignment horizontal="right" vertical="center" wrapText="1" indent="1"/>
    </xf>
    <xf numFmtId="166" fontId="45" fillId="0" borderId="4" xfId="4" applyNumberFormat="1" applyFont="1" applyBorder="1" applyAlignment="1">
      <alignment horizontal="right" vertical="center" wrapText="1" indent="1"/>
    </xf>
    <xf numFmtId="0" fontId="38" fillId="0" borderId="29" xfId="4" applyFont="1" applyBorder="1" applyAlignment="1">
      <alignment horizontal="left" vertical="center" wrapText="1"/>
    </xf>
    <xf numFmtId="0" fontId="43" fillId="0" borderId="29" xfId="0" applyFont="1" applyBorder="1" applyAlignment="1">
      <alignment vertical="center" wrapText="1"/>
    </xf>
    <xf numFmtId="166" fontId="45" fillId="0" borderId="38" xfId="4" applyNumberFormat="1" applyFont="1" applyBorder="1" applyAlignment="1">
      <alignment horizontal="right" vertical="center" wrapText="1" indent="1"/>
    </xf>
    <xf numFmtId="166" fontId="45" fillId="0" borderId="25" xfId="4" applyNumberFormat="1" applyFont="1" applyBorder="1" applyAlignment="1">
      <alignment horizontal="right" vertical="center" wrapText="1" indent="1"/>
    </xf>
    <xf numFmtId="0" fontId="42" fillId="0" borderId="32" xfId="0" applyFont="1" applyBorder="1" applyAlignment="1">
      <alignment wrapText="1"/>
    </xf>
    <xf numFmtId="0" fontId="42" fillId="0" borderId="34" xfId="0" applyFont="1" applyBorder="1" applyAlignment="1">
      <alignment wrapText="1"/>
    </xf>
    <xf numFmtId="0" fontId="42" fillId="0" borderId="35" xfId="0" applyFont="1" applyBorder="1" applyAlignment="1">
      <alignment wrapText="1"/>
    </xf>
    <xf numFmtId="166" fontId="38" fillId="0" borderId="30" xfId="4" applyNumberFormat="1" applyFont="1" applyBorder="1" applyAlignment="1" applyProtection="1">
      <alignment horizontal="right" vertical="center" wrapText="1" indent="1"/>
      <protection locked="0"/>
    </xf>
    <xf numFmtId="0" fontId="43" fillId="0" borderId="22" xfId="0" applyFont="1" applyBorder="1" applyAlignment="1">
      <alignment vertical="center" wrapText="1"/>
    </xf>
    <xf numFmtId="0" fontId="33" fillId="0" borderId="0" xfId="4" applyFont="1" applyAlignment="1">
      <alignment horizontal="center" vertical="center" wrapText="1"/>
    </xf>
    <xf numFmtId="0" fontId="33" fillId="0" borderId="0" xfId="4" applyFont="1" applyAlignment="1">
      <alignment vertical="center" wrapText="1"/>
    </xf>
    <xf numFmtId="166" fontId="33" fillId="0" borderId="0" xfId="4" applyNumberFormat="1" applyFont="1" applyAlignment="1">
      <alignment horizontal="right" vertical="center" wrapText="1" indent="1"/>
    </xf>
    <xf numFmtId="166" fontId="34" fillId="0" borderId="15" xfId="4" applyNumberFormat="1" applyFont="1" applyBorder="1" applyAlignment="1">
      <alignment horizontal="left"/>
    </xf>
    <xf numFmtId="0" fontId="35" fillId="0" borderId="15" xfId="0" applyFont="1" applyBorder="1" applyAlignment="1">
      <alignment horizontal="right"/>
    </xf>
    <xf numFmtId="0" fontId="38" fillId="0" borderId="29" xfId="4" applyFont="1" applyBorder="1" applyAlignment="1">
      <alignment horizontal="center" vertical="center" wrapText="1"/>
    </xf>
    <xf numFmtId="0" fontId="39" fillId="0" borderId="30" xfId="4" applyFont="1" applyBorder="1" applyAlignment="1">
      <alignment horizontal="center" vertical="center" wrapText="1"/>
    </xf>
    <xf numFmtId="0" fontId="38" fillId="0" borderId="16" xfId="4" applyFont="1" applyBorder="1" applyAlignment="1">
      <alignment horizontal="left" vertical="center" wrapText="1" indent="1"/>
    </xf>
    <xf numFmtId="166" fontId="38" fillId="0" borderId="40" xfId="4" applyNumberFormat="1" applyFont="1" applyBorder="1" applyAlignment="1">
      <alignment horizontal="right" vertical="center" wrapText="1" indent="1"/>
    </xf>
    <xf numFmtId="166" fontId="38" fillId="0" borderId="17" xfId="4" applyNumberFormat="1" applyFont="1" applyBorder="1" applyAlignment="1">
      <alignment horizontal="right" vertical="center" wrapText="1" indent="1"/>
    </xf>
    <xf numFmtId="166" fontId="38" fillId="0" borderId="23" xfId="4" applyNumberFormat="1" applyFont="1" applyBorder="1" applyAlignment="1">
      <alignment horizontal="right" vertical="center" wrapText="1" indent="1"/>
    </xf>
    <xf numFmtId="49" fontId="40" fillId="0" borderId="41" xfId="4" applyNumberFormat="1" applyFont="1" applyBorder="1" applyAlignment="1">
      <alignment horizontal="left" vertical="center" wrapText="1" indent="1"/>
    </xf>
    <xf numFmtId="166" fontId="40" fillId="0" borderId="42" xfId="4" applyNumberFormat="1" applyFont="1" applyBorder="1" applyAlignment="1">
      <alignment horizontal="right" vertical="center" wrapText="1" indent="1"/>
    </xf>
    <xf numFmtId="166" fontId="4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39" xfId="4" applyNumberFormat="1" applyFont="1" applyBorder="1" applyAlignment="1">
      <alignment horizontal="right" vertical="center" wrapText="1" indent="1"/>
    </xf>
    <xf numFmtId="166" fontId="40" fillId="0" borderId="4" xfId="4" applyNumberFormat="1" applyFont="1" applyBorder="1" applyAlignment="1">
      <alignment horizontal="right" vertical="center" wrapText="1" indent="1"/>
    </xf>
    <xf numFmtId="166" fontId="40" fillId="0" borderId="43" xfId="4" applyNumberFormat="1" applyFont="1" applyBorder="1" applyAlignment="1">
      <alignment horizontal="right" vertical="center" wrapText="1" indent="1"/>
    </xf>
    <xf numFmtId="0" fontId="40" fillId="0" borderId="0" xfId="4" applyFont="1" applyAlignment="1">
      <alignment horizontal="left" vertical="center" wrapText="1" indent="1"/>
    </xf>
    <xf numFmtId="166" fontId="40" fillId="0" borderId="18" xfId="4" applyNumberFormat="1" applyFont="1" applyBorder="1" applyAlignment="1">
      <alignment horizontal="right" vertical="center" wrapText="1" indent="1"/>
    </xf>
    <xf numFmtId="49" fontId="40" fillId="0" borderId="45" xfId="4" applyNumberFormat="1" applyFont="1" applyBorder="1" applyAlignment="1">
      <alignment horizontal="left" vertical="center" wrapText="1" indent="1"/>
    </xf>
    <xf numFmtId="166" fontId="40" fillId="0" borderId="25" xfId="4" applyNumberFormat="1" applyFont="1" applyBorder="1" applyAlignment="1">
      <alignment horizontal="right" vertical="center" wrapText="1" indent="1"/>
    </xf>
    <xf numFmtId="0" fontId="38" fillId="0" borderId="22" xfId="4" applyFont="1" applyBorder="1" applyAlignment="1">
      <alignment horizontal="left" vertical="center" wrapText="1" indent="1"/>
    </xf>
    <xf numFmtId="166" fontId="38" fillId="0" borderId="46" xfId="4" applyNumberFormat="1" applyFont="1" applyBorder="1" applyAlignment="1">
      <alignment horizontal="right" vertical="center" wrapText="1" indent="1"/>
    </xf>
    <xf numFmtId="166" fontId="40" fillId="0" borderId="3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1" xfId="4" applyNumberFormat="1" applyFont="1" applyBorder="1" applyAlignment="1" applyProtection="1">
      <alignment horizontal="right" vertical="center" wrapText="1" indent="1"/>
      <protection locked="0"/>
    </xf>
    <xf numFmtId="166" fontId="38" fillId="0" borderId="49" xfId="4" applyNumberFormat="1" applyFont="1" applyBorder="1" applyAlignment="1">
      <alignment horizontal="right" vertical="center" wrapText="1" indent="1"/>
    </xf>
    <xf numFmtId="166" fontId="38" fillId="0" borderId="28" xfId="4" applyNumberFormat="1" applyFont="1" applyBorder="1" applyAlignment="1">
      <alignment horizontal="right" vertical="center" wrapText="1" indent="1"/>
    </xf>
    <xf numFmtId="166" fontId="38" fillId="0" borderId="47" xfId="4" applyNumberFormat="1" applyFont="1" applyBorder="1" applyAlignment="1">
      <alignment horizontal="right" vertical="center" wrapText="1" indent="1"/>
    </xf>
    <xf numFmtId="166" fontId="44" fillId="0" borderId="47" xfId="4" applyNumberFormat="1" applyFont="1" applyBorder="1" applyAlignment="1">
      <alignment horizontal="right" vertical="center" wrapText="1" indent="1"/>
    </xf>
    <xf numFmtId="166" fontId="43" fillId="0" borderId="31" xfId="0" applyNumberFormat="1" applyFont="1" applyBorder="1" applyAlignment="1">
      <alignment horizontal="right" vertical="center" wrapText="1" indent="1"/>
    </xf>
    <xf numFmtId="166" fontId="43" fillId="0" borderId="30" xfId="0" applyNumberFormat="1" applyFont="1" applyBorder="1" applyAlignment="1">
      <alignment horizontal="right" vertical="center" wrapText="1" indent="1"/>
    </xf>
    <xf numFmtId="166" fontId="43" fillId="0" borderId="47" xfId="0" applyNumberFormat="1" applyFont="1" applyBorder="1" applyAlignment="1">
      <alignment horizontal="right" vertical="center" wrapText="1" indent="1"/>
    </xf>
    <xf numFmtId="166" fontId="40" fillId="0" borderId="31" xfId="4" applyNumberFormat="1" applyFont="1" applyBorder="1" applyAlignment="1">
      <alignment horizontal="right" vertical="center" wrapText="1" indent="1"/>
    </xf>
    <xf numFmtId="166" fontId="43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47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36" xfId="0" applyNumberFormat="1" applyFont="1" applyBorder="1" applyAlignment="1">
      <alignment horizontal="right" vertical="center" wrapText="1" indent="1"/>
    </xf>
    <xf numFmtId="166" fontId="46" fillId="0" borderId="31" xfId="0" quotePrefix="1" applyNumberFormat="1" applyFont="1" applyBorder="1" applyAlignment="1">
      <alignment horizontal="right" vertical="center" wrapText="1" indent="1"/>
    </xf>
    <xf numFmtId="166" fontId="46" fillId="0" borderId="47" xfId="0" quotePrefix="1" applyNumberFormat="1" applyFont="1" applyBorder="1" applyAlignment="1">
      <alignment horizontal="right" vertical="center" wrapText="1" indent="1"/>
    </xf>
    <xf numFmtId="0" fontId="32" fillId="0" borderId="0" xfId="4" applyFont="1"/>
    <xf numFmtId="0" fontId="43" fillId="0" borderId="22" xfId="0" applyFont="1" applyBorder="1" applyAlignment="1">
      <alignment horizontal="left" vertical="center" wrapText="1" indent="1"/>
    </xf>
    <xf numFmtId="166" fontId="47" fillId="0" borderId="0" xfId="4" applyNumberFormat="1" applyFont="1"/>
    <xf numFmtId="166" fontId="47" fillId="0" borderId="0" xfId="4" applyNumberFormat="1" applyFont="1" applyAlignment="1">
      <alignment horizontal="right" vertical="center" indent="1"/>
    </xf>
    <xf numFmtId="0" fontId="47" fillId="0" borderId="0" xfId="4" applyFont="1"/>
    <xf numFmtId="166" fontId="34" fillId="0" borderId="15" xfId="4" applyNumberFormat="1" applyFont="1" applyBorder="1" applyAlignment="1">
      <alignment horizontal="left" vertical="center"/>
    </xf>
    <xf numFmtId="0" fontId="35" fillId="0" borderId="15" xfId="0" applyFont="1" applyBorder="1" applyAlignment="1">
      <alignment horizontal="right" vertical="center"/>
    </xf>
    <xf numFmtId="0" fontId="38" fillId="0" borderId="30" xfId="4" applyFont="1" applyBorder="1" applyAlignment="1">
      <alignment vertical="center" wrapText="1"/>
    </xf>
    <xf numFmtId="0" fontId="30" fillId="0" borderId="0" xfId="4" applyAlignment="1">
      <alignment horizontal="right" vertical="center" indent="1"/>
    </xf>
    <xf numFmtId="166" fontId="28" fillId="0" borderId="0" xfId="0" applyNumberFormat="1" applyFont="1" applyAlignment="1">
      <alignment vertical="center" wrapText="1"/>
    </xf>
    <xf numFmtId="166" fontId="19" fillId="0" borderId="0" xfId="0" applyNumberFormat="1" applyFont="1" applyAlignment="1" applyProtection="1">
      <alignment horizontal="centerContinuous" vertical="center" wrapText="1"/>
      <protection locked="0"/>
    </xf>
    <xf numFmtId="166" fontId="28" fillId="0" borderId="0" xfId="0" applyNumberFormat="1" applyFont="1" applyAlignment="1">
      <alignment horizontal="centerContinuous" vertical="center"/>
    </xf>
    <xf numFmtId="166" fontId="28" fillId="0" borderId="0" xfId="0" applyNumberFormat="1" applyFont="1" applyAlignment="1">
      <alignment horizontal="center" vertical="center" wrapText="1"/>
    </xf>
    <xf numFmtId="166" fontId="61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center" vertical="center" wrapText="1"/>
    </xf>
    <xf numFmtId="166" fontId="43" fillId="0" borderId="59" xfId="0" applyNumberFormat="1" applyFont="1" applyBorder="1" applyAlignment="1">
      <alignment horizontal="center" vertical="center" wrapText="1"/>
    </xf>
    <xf numFmtId="166" fontId="43" fillId="0" borderId="29" xfId="0" applyNumberFormat="1" applyFont="1" applyBorder="1" applyAlignment="1">
      <alignment horizontal="center" vertical="center" wrapText="1"/>
    </xf>
    <xf numFmtId="166" fontId="43" fillId="0" borderId="30" xfId="0" applyNumberFormat="1" applyFont="1" applyBorder="1" applyAlignment="1">
      <alignment horizontal="center" vertical="center" wrapText="1"/>
    </xf>
    <xf numFmtId="166" fontId="43" fillId="0" borderId="47" xfId="0" applyNumberFormat="1" applyFont="1" applyBorder="1" applyAlignment="1">
      <alignment horizontal="center" vertical="center" wrapText="1"/>
    </xf>
    <xf numFmtId="166" fontId="43" fillId="0" borderId="28" xfId="0" applyNumberFormat="1" applyFont="1" applyBorder="1" applyAlignment="1">
      <alignment horizontal="center" vertical="center" wrapText="1"/>
    </xf>
    <xf numFmtId="166" fontId="43" fillId="0" borderId="0" xfId="0" applyNumberFormat="1" applyFont="1" applyAlignment="1">
      <alignment horizontal="center" vertical="center" wrapText="1"/>
    </xf>
    <xf numFmtId="166" fontId="42" fillId="0" borderId="32" xfId="0" applyNumberFormat="1" applyFont="1" applyBorder="1" applyAlignment="1">
      <alignment horizontal="left" vertical="center" wrapText="1" indent="1"/>
    </xf>
    <xf numFmtId="166" fontId="42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34" xfId="0" applyNumberFormat="1" applyFont="1" applyBorder="1" applyAlignment="1">
      <alignment horizontal="left" vertical="center" wrapText="1" indent="1"/>
    </xf>
    <xf numFmtId="166" fontId="42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56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10" xfId="0" applyNumberFormat="1" applyFont="1" applyBorder="1" applyAlignment="1">
      <alignment horizontal="right" vertical="center" wrapText="1" indent="1"/>
    </xf>
    <xf numFmtId="166" fontId="42" fillId="0" borderId="62" xfId="0" applyNumberFormat="1" applyFont="1" applyBorder="1" applyAlignment="1">
      <alignment horizontal="left" vertical="center" wrapText="1" indent="1"/>
    </xf>
    <xf numFmtId="166" fontId="42" fillId="0" borderId="57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34" xfId="0" applyNumberFormat="1" applyFont="1" applyBorder="1" applyAlignment="1" applyProtection="1">
      <alignment horizontal="left" vertical="center" wrapText="1" indent="1"/>
      <protection locked="0"/>
    </xf>
    <xf numFmtId="166" fontId="42" fillId="0" borderId="56" xfId="0" applyNumberFormat="1" applyFont="1" applyBorder="1" applyAlignment="1">
      <alignment horizontal="right" vertical="center" wrapText="1" indent="1"/>
    </xf>
    <xf numFmtId="166" fontId="42" fillId="0" borderId="0" xfId="0" applyNumberFormat="1" applyFont="1" applyAlignment="1" applyProtection="1">
      <alignment horizontal="left" vertical="center" wrapText="1" indent="1"/>
      <protection locked="0"/>
    </xf>
    <xf numFmtId="166" fontId="42" fillId="0" borderId="35" xfId="0" applyNumberFormat="1" applyFont="1" applyBorder="1" applyAlignment="1" applyProtection="1">
      <alignment horizontal="left" vertical="center" wrapText="1" indent="1"/>
      <protection locked="0"/>
    </xf>
    <xf numFmtId="166" fontId="42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18" xfId="0" applyNumberFormat="1" applyFont="1" applyBorder="1" applyAlignment="1">
      <alignment horizontal="right" vertical="center" wrapText="1" indent="1"/>
    </xf>
    <xf numFmtId="166" fontId="43" fillId="0" borderId="29" xfId="0" applyNumberFormat="1" applyFont="1" applyBorder="1" applyAlignment="1">
      <alignment horizontal="left" vertical="center" wrapText="1" indent="1"/>
    </xf>
    <xf numFmtId="166" fontId="43" fillId="0" borderId="28" xfId="0" applyNumberFormat="1" applyFont="1" applyBorder="1" applyAlignment="1">
      <alignment horizontal="right" vertical="center" wrapText="1" indent="1"/>
    </xf>
    <xf numFmtId="166" fontId="42" fillId="0" borderId="45" xfId="0" applyNumberFormat="1" applyFont="1" applyBorder="1" applyAlignment="1">
      <alignment horizontal="left" vertical="center" wrapText="1" indent="1"/>
    </xf>
    <xf numFmtId="166" fontId="63" fillId="0" borderId="36" xfId="0" applyNumberFormat="1" applyFont="1" applyBorder="1" applyAlignment="1">
      <alignment horizontal="right" vertical="center" wrapText="1" indent="1"/>
    </xf>
    <xf numFmtId="166" fontId="42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42" fillId="0" borderId="78" xfId="0" applyNumberFormat="1" applyFont="1" applyBorder="1" applyAlignment="1">
      <alignment horizontal="right" vertical="center" wrapText="1" indent="1"/>
    </xf>
    <xf numFmtId="166" fontId="42" fillId="0" borderId="57" xfId="0" applyNumberFormat="1" applyFont="1" applyBorder="1" applyAlignment="1">
      <alignment horizontal="right" vertical="center" wrapText="1" indent="1"/>
    </xf>
    <xf numFmtId="166" fontId="42" fillId="0" borderId="4" xfId="0" applyNumberFormat="1" applyFont="1" applyBorder="1" applyAlignment="1">
      <alignment horizontal="right" vertical="center" wrapText="1" indent="1"/>
    </xf>
    <xf numFmtId="166" fontId="42" fillId="0" borderId="34" xfId="0" applyNumberFormat="1" applyFont="1" applyBorder="1" applyAlignment="1">
      <alignment horizontal="left" vertical="center" wrapText="1" indent="2"/>
    </xf>
    <xf numFmtId="166" fontId="63" fillId="0" borderId="4" xfId="0" applyNumberFormat="1" applyFont="1" applyBorder="1" applyAlignment="1">
      <alignment horizontal="right" vertical="center" wrapText="1" indent="1"/>
    </xf>
    <xf numFmtId="166" fontId="42" fillId="0" borderId="36" xfId="0" applyNumberFormat="1" applyFont="1" applyBorder="1" applyAlignment="1">
      <alignment horizontal="right" vertical="center" wrapText="1" indent="1"/>
    </xf>
    <xf numFmtId="166" fontId="42" fillId="0" borderId="45" xfId="0" applyNumberFormat="1" applyFont="1" applyBorder="1" applyAlignment="1" applyProtection="1">
      <alignment horizontal="left" vertical="center" wrapText="1" indent="1"/>
      <protection locked="0"/>
    </xf>
    <xf numFmtId="166" fontId="42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29" xfId="0" applyNumberFormat="1" applyFont="1" applyBorder="1" applyAlignment="1">
      <alignment horizontal="left" vertical="center" wrapText="1" indent="1"/>
    </xf>
    <xf numFmtId="166" fontId="46" fillId="0" borderId="30" xfId="0" applyNumberFormat="1" applyFont="1" applyBorder="1" applyAlignment="1">
      <alignment horizontal="right" vertical="center" wrapText="1" indent="1"/>
    </xf>
    <xf numFmtId="166" fontId="46" fillId="0" borderId="31" xfId="0" applyNumberFormat="1" applyFont="1" applyBorder="1" applyAlignment="1">
      <alignment horizontal="right" vertical="center" wrapText="1" indent="1"/>
    </xf>
    <xf numFmtId="166" fontId="46" fillId="0" borderId="28" xfId="0" applyNumberFormat="1" applyFont="1" applyBorder="1" applyAlignment="1">
      <alignment horizontal="right" vertical="center" wrapText="1" indent="1"/>
    </xf>
    <xf numFmtId="166" fontId="33" fillId="0" borderId="0" xfId="0" applyNumberFormat="1" applyFont="1" applyAlignment="1" applyProtection="1">
      <alignment horizontal="centerContinuous" vertical="center" wrapText="1"/>
      <protection locked="0"/>
    </xf>
    <xf numFmtId="166" fontId="0" fillId="0" borderId="0" xfId="0" applyNumberFormat="1" applyAlignment="1">
      <alignment horizontal="centerContinuous" vertical="center"/>
    </xf>
    <xf numFmtId="166" fontId="35" fillId="0" borderId="0" xfId="0" applyNumberFormat="1" applyFont="1" applyAlignment="1">
      <alignment horizontal="right" vertical="center"/>
    </xf>
    <xf numFmtId="166" fontId="52" fillId="0" borderId="0" xfId="0" applyNumberFormat="1" applyFont="1" applyAlignment="1">
      <alignment horizontal="center" vertical="center" wrapText="1"/>
    </xf>
    <xf numFmtId="166" fontId="44" fillId="0" borderId="59" xfId="0" applyNumberFormat="1" applyFont="1" applyBorder="1" applyAlignment="1">
      <alignment horizontal="center" vertical="center" wrapText="1"/>
    </xf>
    <xf numFmtId="166" fontId="44" fillId="0" borderId="29" xfId="0" applyNumberFormat="1" applyFont="1" applyBorder="1" applyAlignment="1">
      <alignment horizontal="center" vertical="center" wrapText="1"/>
    </xf>
    <xf numFmtId="166" fontId="44" fillId="0" borderId="30" xfId="0" applyNumberFormat="1" applyFont="1" applyBorder="1" applyAlignment="1">
      <alignment horizontal="center" vertical="center" wrapText="1"/>
    </xf>
    <xf numFmtId="166" fontId="44" fillId="0" borderId="47" xfId="0" applyNumberFormat="1" applyFont="1" applyBorder="1" applyAlignment="1">
      <alignment horizontal="center" vertical="center" wrapText="1"/>
    </xf>
    <xf numFmtId="166" fontId="40" fillId="0" borderId="32" xfId="0" applyNumberFormat="1" applyFont="1" applyBorder="1" applyAlignment="1">
      <alignment horizontal="left" vertical="center" wrapText="1" indent="1"/>
    </xf>
    <xf numFmtId="166" fontId="4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34" xfId="0" applyNumberFormat="1" applyFont="1" applyBorder="1" applyAlignment="1">
      <alignment horizontal="left" vertical="center" wrapText="1" indent="1"/>
    </xf>
    <xf numFmtId="166" fontId="40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10" xfId="0" applyNumberFormat="1" applyFont="1" applyBorder="1" applyAlignment="1">
      <alignment horizontal="right" vertical="center" wrapText="1" indent="1"/>
    </xf>
    <xf numFmtId="166" fontId="40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34" xfId="0" quotePrefix="1" applyNumberFormat="1" applyFont="1" applyBorder="1" applyAlignment="1" applyProtection="1">
      <alignment horizontal="left" vertical="center" wrapText="1" indent="6"/>
      <protection locked="0"/>
    </xf>
    <xf numFmtId="166" fontId="40" fillId="0" borderId="34" xfId="0" applyNumberFormat="1" applyFont="1" applyBorder="1" applyAlignment="1" applyProtection="1">
      <alignment horizontal="left" vertical="center" wrapText="1" indent="1"/>
      <protection locked="0"/>
    </xf>
    <xf numFmtId="166" fontId="45" fillId="0" borderId="34" xfId="0" quotePrefix="1" applyNumberFormat="1" applyFont="1" applyBorder="1" applyAlignment="1" applyProtection="1">
      <alignment horizontal="left" vertical="center" wrapText="1" indent="6"/>
      <protection locked="0"/>
    </xf>
    <xf numFmtId="166" fontId="40" fillId="0" borderId="34" xfId="0" quotePrefix="1" applyNumberFormat="1" applyFont="1" applyBorder="1" applyAlignment="1" applyProtection="1">
      <alignment horizontal="left" vertical="center" wrapText="1" indent="3"/>
      <protection locked="0"/>
    </xf>
    <xf numFmtId="166" fontId="40" fillId="0" borderId="45" xfId="0" applyNumberFormat="1" applyFont="1" applyBorder="1" applyAlignment="1" applyProtection="1">
      <alignment horizontal="left" vertical="center" wrapText="1" indent="1"/>
      <protection locked="0"/>
    </xf>
    <xf numFmtId="166" fontId="40" fillId="0" borderId="64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45" xfId="0" applyNumberFormat="1" applyFont="1" applyBorder="1" applyAlignment="1">
      <alignment horizontal="left" vertical="center" wrapText="1" indent="1"/>
    </xf>
    <xf numFmtId="166" fontId="4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44" fillId="0" borderId="29" xfId="0" applyNumberFormat="1" applyFont="1" applyBorder="1" applyAlignment="1">
      <alignment horizontal="left" vertical="center" wrapText="1" indent="1"/>
    </xf>
    <xf numFmtId="166" fontId="44" fillId="0" borderId="30" xfId="0" applyNumberFormat="1" applyFont="1" applyBorder="1" applyAlignment="1">
      <alignment horizontal="right" vertical="center" wrapText="1" indent="1"/>
    </xf>
    <xf numFmtId="166" fontId="54" fillId="0" borderId="45" xfId="0" applyNumberFormat="1" applyFont="1" applyBorder="1" applyAlignment="1">
      <alignment horizontal="left" vertical="center" wrapText="1" indent="1"/>
    </xf>
    <xf numFmtId="166" fontId="54" fillId="0" borderId="10" xfId="0" applyNumberFormat="1" applyFont="1" applyBorder="1" applyAlignment="1">
      <alignment horizontal="right" vertical="center" wrapText="1" indent="1"/>
    </xf>
    <xf numFmtId="166" fontId="45" fillId="0" borderId="34" xfId="0" applyNumberFormat="1" applyFont="1" applyBorder="1" applyAlignment="1">
      <alignment horizontal="left" vertical="center" wrapText="1" indent="1"/>
    </xf>
    <xf numFmtId="166" fontId="45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45" fillId="0" borderId="34" xfId="0" applyNumberFormat="1" applyFont="1" applyBorder="1" applyAlignment="1">
      <alignment horizontal="left" vertical="center" wrapText="1" indent="2"/>
    </xf>
    <xf numFmtId="166" fontId="45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5" fillId="0" borderId="4" xfId="0" applyNumberFormat="1" applyFont="1" applyBorder="1" applyAlignment="1">
      <alignment horizontal="right" vertical="center" wrapText="1" indent="1"/>
    </xf>
    <xf numFmtId="166" fontId="45" fillId="0" borderId="45" xfId="0" applyNumberFormat="1" applyFont="1" applyBorder="1" applyAlignment="1">
      <alignment horizontal="left" vertical="center" wrapText="1" indent="1"/>
    </xf>
    <xf numFmtId="166" fontId="45" fillId="0" borderId="4" xfId="0" applyNumberFormat="1" applyFont="1" applyBorder="1" applyAlignment="1">
      <alignment horizontal="left" vertical="center" wrapText="1" indent="2"/>
    </xf>
    <xf numFmtId="166" fontId="54" fillId="0" borderId="4" xfId="0" applyNumberFormat="1" applyFont="1" applyBorder="1" applyAlignment="1">
      <alignment horizontal="left" vertical="center" wrapText="1" indent="1"/>
    </xf>
    <xf numFmtId="166" fontId="54" fillId="0" borderId="4" xfId="0" applyNumberFormat="1" applyFont="1" applyBorder="1" applyAlignment="1">
      <alignment horizontal="right" vertical="center" wrapText="1" indent="1"/>
    </xf>
    <xf numFmtId="166" fontId="45" fillId="0" borderId="32" xfId="0" applyNumberFormat="1" applyFont="1" applyBorder="1" applyAlignment="1">
      <alignment horizontal="left" vertical="center" wrapText="1" indent="1"/>
    </xf>
    <xf numFmtId="166" fontId="45" fillId="0" borderId="32" xfId="0" applyNumberFormat="1" applyFont="1" applyBorder="1" applyAlignment="1" applyProtection="1">
      <alignment horizontal="left" vertical="center" wrapText="1" indent="1"/>
      <protection locked="0"/>
    </xf>
    <xf numFmtId="166" fontId="40" fillId="0" borderId="32" xfId="0" applyNumberFormat="1" applyFont="1" applyBorder="1" applyAlignment="1" applyProtection="1">
      <alignment horizontal="left" vertical="center" wrapText="1" indent="1"/>
      <protection locked="0"/>
    </xf>
    <xf numFmtId="166" fontId="40" fillId="0" borderId="32" xfId="0" applyNumberFormat="1" applyFont="1" applyBorder="1" applyAlignment="1">
      <alignment horizontal="left" vertical="center" wrapText="1" indent="2"/>
    </xf>
    <xf numFmtId="166" fontId="40" fillId="0" borderId="35" xfId="0" applyNumberFormat="1" applyFont="1" applyBorder="1" applyAlignment="1">
      <alignment horizontal="left" vertical="center" wrapText="1" indent="2"/>
    </xf>
    <xf numFmtId="166" fontId="53" fillId="0" borderId="29" xfId="0" applyNumberFormat="1" applyFont="1" applyBorder="1" applyAlignment="1">
      <alignment horizontal="left" vertical="center" wrapText="1" indent="1"/>
    </xf>
    <xf numFmtId="166" fontId="51" fillId="0" borderId="30" xfId="0" applyNumberFormat="1" applyFont="1" applyBorder="1" applyAlignment="1">
      <alignment horizontal="right" vertical="center" wrapText="1" indent="1"/>
    </xf>
    <xf numFmtId="166" fontId="51" fillId="0" borderId="31" xfId="0" applyNumberFormat="1" applyFont="1" applyBorder="1" applyAlignment="1">
      <alignment horizontal="right" vertical="center" wrapText="1" indent="1"/>
    </xf>
    <xf numFmtId="3" fontId="16" fillId="0" borderId="77" xfId="0" applyNumberFormat="1" applyFont="1" applyBorder="1" applyAlignment="1">
      <alignment horizontal="right" vertical="top" wrapText="1"/>
    </xf>
    <xf numFmtId="3" fontId="16" fillId="0" borderId="24" xfId="0" applyNumberFormat="1" applyFont="1" applyBorder="1" applyAlignment="1">
      <alignment horizontal="right" vertical="top" wrapText="1"/>
    </xf>
    <xf numFmtId="166" fontId="72" fillId="0" borderId="30" xfId="0" applyNumberFormat="1" applyFont="1" applyBorder="1" applyAlignment="1">
      <alignment vertical="center" wrapText="1"/>
    </xf>
    <xf numFmtId="0" fontId="7" fillId="0" borderId="73" xfId="0" applyFont="1" applyBorder="1" applyAlignment="1">
      <alignment horizontal="left" vertical="center"/>
    </xf>
    <xf numFmtId="0" fontId="8" fillId="0" borderId="84" xfId="0" applyFont="1" applyBorder="1" applyAlignment="1">
      <alignment horizontal="left" vertical="center"/>
    </xf>
    <xf numFmtId="3" fontId="8" fillId="0" borderId="25" xfId="0" applyNumberFormat="1" applyFont="1" applyBorder="1" applyAlignment="1">
      <alignment vertical="center"/>
    </xf>
    <xf numFmtId="0" fontId="8" fillId="0" borderId="88" xfId="0" applyFont="1" applyBorder="1" applyAlignment="1">
      <alignment horizontal="left" vertical="center" wrapText="1"/>
    </xf>
    <xf numFmtId="3" fontId="8" fillId="0" borderId="19" xfId="0" applyNumberFormat="1" applyFont="1" applyBorder="1" applyAlignment="1">
      <alignment vertical="center"/>
    </xf>
    <xf numFmtId="3" fontId="73" fillId="0" borderId="4" xfId="0" applyNumberFormat="1" applyFont="1" applyBorder="1" applyAlignment="1">
      <alignment vertical="center"/>
    </xf>
    <xf numFmtId="166" fontId="40" fillId="3" borderId="39" xfId="4" applyNumberFormat="1" applyFont="1" applyFill="1" applyBorder="1" applyAlignment="1">
      <alignment horizontal="right" vertical="center" wrapText="1" indent="1"/>
    </xf>
    <xf numFmtId="3" fontId="8" fillId="0" borderId="7" xfId="0" applyNumberFormat="1" applyFont="1" applyBorder="1" applyAlignment="1">
      <alignment vertical="center"/>
    </xf>
    <xf numFmtId="0" fontId="7" fillId="0" borderId="90" xfId="0" applyFont="1" applyBorder="1" applyAlignment="1">
      <alignment horizontal="left" vertical="center"/>
    </xf>
    <xf numFmtId="3" fontId="11" fillId="0" borderId="90" xfId="0" applyNumberFormat="1" applyFont="1" applyBorder="1" applyAlignment="1">
      <alignment vertical="center"/>
    </xf>
    <xf numFmtId="3" fontId="11" fillId="0" borderId="91" xfId="0" applyNumberFormat="1" applyFont="1" applyBorder="1" applyAlignment="1">
      <alignment vertical="center"/>
    </xf>
    <xf numFmtId="0" fontId="7" fillId="0" borderId="93" xfId="0" applyFont="1" applyBorder="1" applyAlignment="1">
      <alignment horizontal="left"/>
    </xf>
    <xf numFmtId="3" fontId="11" fillId="0" borderId="93" xfId="0" applyNumberFormat="1" applyFont="1" applyBorder="1"/>
    <xf numFmtId="3" fontId="11" fillId="0" borderId="94" xfId="0" applyNumberFormat="1" applyFont="1" applyBorder="1"/>
    <xf numFmtId="3" fontId="8" fillId="3" borderId="25" xfId="0" applyNumberFormat="1" applyFont="1" applyFill="1" applyBorder="1" applyAlignment="1">
      <alignment vertical="center"/>
    </xf>
    <xf numFmtId="169" fontId="40" fillId="0" borderId="4" xfId="0" applyNumberFormat="1" applyFont="1" applyBorder="1" applyAlignment="1" applyProtection="1">
      <alignment horizontal="right" vertical="center" wrapText="1"/>
      <protection locked="0"/>
    </xf>
    <xf numFmtId="169" fontId="38" fillId="0" borderId="30" xfId="0" applyNumberFormat="1" applyFont="1" applyBorder="1" applyAlignment="1">
      <alignment horizontal="right" vertical="center" wrapText="1"/>
    </xf>
    <xf numFmtId="166" fontId="70" fillId="0" borderId="4" xfId="0" applyNumberFormat="1" applyFont="1" applyBorder="1" applyAlignment="1">
      <alignment vertical="center" wrapText="1"/>
    </xf>
    <xf numFmtId="169" fontId="45" fillId="0" borderId="4" xfId="0" applyNumberFormat="1" applyFont="1" applyBorder="1" applyAlignment="1" applyProtection="1">
      <alignment horizontal="right" vertical="center" wrapText="1"/>
      <protection locked="0"/>
    </xf>
    <xf numFmtId="49" fontId="45" fillId="0" borderId="4" xfId="0" applyNumberFormat="1" applyFont="1" applyBorder="1" applyAlignment="1" applyProtection="1">
      <alignment horizontal="center" vertical="center" wrapText="1"/>
      <protection locked="0"/>
    </xf>
    <xf numFmtId="166" fontId="45" fillId="0" borderId="4" xfId="0" applyNumberFormat="1" applyFont="1" applyBorder="1" applyAlignment="1" applyProtection="1">
      <alignment vertical="center" wrapText="1"/>
      <protection locked="0"/>
    </xf>
    <xf numFmtId="166" fontId="45" fillId="0" borderId="4" xfId="0" applyNumberFormat="1" applyFont="1" applyBorder="1" applyAlignment="1">
      <alignment vertical="center" wrapText="1"/>
    </xf>
    <xf numFmtId="166" fontId="45" fillId="0" borderId="57" xfId="0" applyNumberFormat="1" applyFont="1" applyBorder="1" applyAlignment="1">
      <alignment vertical="center" wrapText="1"/>
    </xf>
    <xf numFmtId="167" fontId="71" fillId="0" borderId="4" xfId="6" applyNumberFormat="1" applyFont="1" applyFill="1" applyBorder="1" applyAlignment="1">
      <alignment horizontal="right" vertical="center"/>
    </xf>
    <xf numFmtId="166" fontId="44" fillId="0" borderId="28" xfId="0" applyNumberFormat="1" applyFont="1" applyBorder="1" applyAlignment="1">
      <alignment horizontal="center" vertical="center" wrapText="1"/>
    </xf>
    <xf numFmtId="166" fontId="40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57" xfId="0" applyNumberFormat="1" applyFont="1" applyBorder="1" applyAlignment="1">
      <alignment horizontal="right" vertical="center" wrapText="1" indent="1"/>
    </xf>
    <xf numFmtId="166" fontId="40" fillId="0" borderId="57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14" xfId="0" applyNumberFormat="1" applyFont="1" applyBorder="1" applyAlignment="1">
      <alignment horizontal="right" vertical="center" wrapText="1" indent="1"/>
    </xf>
    <xf numFmtId="166" fontId="44" fillId="0" borderId="31" xfId="0" applyNumberFormat="1" applyFont="1" applyBorder="1" applyAlignment="1">
      <alignment horizontal="right" vertical="center" wrapText="1" indent="1"/>
    </xf>
    <xf numFmtId="166" fontId="45" fillId="0" borderId="33" xfId="0" applyNumberFormat="1" applyFont="1" applyBorder="1" applyAlignment="1">
      <alignment horizontal="right" vertical="center" wrapText="1" indent="1"/>
    </xf>
    <xf numFmtId="166" fontId="45" fillId="0" borderId="39" xfId="0" applyNumberFormat="1" applyFont="1" applyBorder="1" applyAlignment="1">
      <alignment horizontal="right" vertical="center" wrapText="1" indent="1"/>
    </xf>
    <xf numFmtId="166" fontId="51" fillId="0" borderId="28" xfId="0" applyNumberFormat="1" applyFont="1" applyBorder="1" applyAlignment="1">
      <alignment horizontal="right" vertical="center" wrapText="1" indent="1"/>
    </xf>
    <xf numFmtId="3" fontId="19" fillId="0" borderId="95" xfId="0" applyNumberFormat="1" applyFont="1" applyBorder="1" applyAlignment="1">
      <alignment horizontal="right" vertical="center"/>
    </xf>
    <xf numFmtId="0" fontId="18" fillId="0" borderId="96" xfId="0" applyFont="1" applyBorder="1" applyAlignment="1">
      <alignment horizontal="center" vertical="center"/>
    </xf>
    <xf numFmtId="3" fontId="19" fillId="0" borderId="57" xfId="0" applyNumberFormat="1" applyFont="1" applyBorder="1" applyAlignment="1">
      <alignment horizontal="right" vertical="center"/>
    </xf>
    <xf numFmtId="0" fontId="18" fillId="0" borderId="82" xfId="0" applyFont="1" applyBorder="1" applyAlignment="1">
      <alignment horizontal="center" vertical="center"/>
    </xf>
    <xf numFmtId="0" fontId="20" fillId="0" borderId="69" xfId="0" applyFont="1" applyBorder="1" applyAlignment="1">
      <alignment wrapText="1"/>
    </xf>
    <xf numFmtId="49" fontId="2" fillId="0" borderId="10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0" fontId="8" fillId="0" borderId="79" xfId="0" applyFont="1" applyBorder="1" applyAlignment="1">
      <alignment horizontal="right" vertical="center"/>
    </xf>
    <xf numFmtId="0" fontId="8" fillId="0" borderId="82" xfId="0" applyFont="1" applyBorder="1" applyAlignment="1">
      <alignment horizontal="right" vertical="center"/>
    </xf>
    <xf numFmtId="0" fontId="8" fillId="0" borderId="83" xfId="0" applyFont="1" applyBorder="1" applyAlignment="1">
      <alignment horizontal="right" vertical="center"/>
    </xf>
    <xf numFmtId="0" fontId="7" fillId="0" borderId="99" xfId="0" applyFont="1" applyBorder="1" applyAlignment="1">
      <alignment horizontal="right" vertical="center"/>
    </xf>
    <xf numFmtId="0" fontId="8" fillId="0" borderId="103" xfId="0" applyFont="1" applyBorder="1" applyAlignment="1">
      <alignment horizontal="right" vertical="center"/>
    </xf>
    <xf numFmtId="0" fontId="7" fillId="0" borderId="89" xfId="0" applyFont="1" applyBorder="1" applyAlignment="1">
      <alignment horizontal="right" vertical="center"/>
    </xf>
    <xf numFmtId="0" fontId="7" fillId="0" borderId="92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14" fontId="7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0" fontId="74" fillId="7" borderId="85" xfId="0" applyFont="1" applyFill="1" applyBorder="1" applyAlignment="1">
      <alignment horizontal="right" vertical="center"/>
    </xf>
    <xf numFmtId="0" fontId="7" fillId="7" borderId="79" xfId="0" applyFont="1" applyFill="1" applyBorder="1" applyAlignment="1">
      <alignment horizontal="center" vertical="center" wrapText="1"/>
    </xf>
    <xf numFmtId="0" fontId="7" fillId="7" borderId="80" xfId="0" applyFont="1" applyFill="1" applyBorder="1" applyAlignment="1">
      <alignment horizontal="center" vertical="center"/>
    </xf>
    <xf numFmtId="0" fontId="7" fillId="7" borderId="81" xfId="0" applyFont="1" applyFill="1" applyBorder="1" applyAlignment="1">
      <alignment horizontal="center" vertical="center"/>
    </xf>
    <xf numFmtId="0" fontId="7" fillId="7" borderId="100" xfId="0" applyFont="1" applyFill="1" applyBorder="1" applyAlignment="1">
      <alignment horizontal="right" vertical="center"/>
    </xf>
    <xf numFmtId="3" fontId="73" fillId="0" borderId="25" xfId="0" applyNumberFormat="1" applyFont="1" applyBorder="1" applyAlignment="1">
      <alignment vertical="center"/>
    </xf>
    <xf numFmtId="3" fontId="73" fillId="0" borderId="9" xfId="0" applyNumberFormat="1" applyFont="1" applyBorder="1" applyAlignment="1">
      <alignment vertical="center"/>
    </xf>
    <xf numFmtId="3" fontId="73" fillId="0" borderId="7" xfId="0" applyNumberFormat="1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102" xfId="0" applyNumberFormat="1" applyFont="1" applyBorder="1" applyAlignment="1">
      <alignment vertical="center"/>
    </xf>
    <xf numFmtId="3" fontId="8" fillId="3" borderId="104" xfId="0" applyNumberFormat="1" applyFont="1" applyFill="1" applyBorder="1" applyAlignment="1">
      <alignment vertical="center"/>
    </xf>
    <xf numFmtId="0" fontId="18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wrapText="1"/>
    </xf>
    <xf numFmtId="49" fontId="19" fillId="0" borderId="108" xfId="0" applyNumberFormat="1" applyFont="1" applyBorder="1" applyAlignment="1">
      <alignment horizontal="center" vertical="center" wrapText="1"/>
    </xf>
    <xf numFmtId="3" fontId="19" fillId="0" borderId="108" xfId="0" applyNumberFormat="1" applyFont="1" applyBorder="1" applyAlignment="1">
      <alignment horizontal="right" vertical="center"/>
    </xf>
    <xf numFmtId="3" fontId="19" fillId="0" borderId="109" xfId="0" applyNumberFormat="1" applyFont="1" applyBorder="1" applyAlignment="1">
      <alignment horizontal="right" vertical="center"/>
    </xf>
    <xf numFmtId="166" fontId="36" fillId="7" borderId="29" xfId="0" applyNumberFormat="1" applyFont="1" applyFill="1" applyBorder="1" applyAlignment="1">
      <alignment horizontal="center" vertical="center" wrapText="1"/>
    </xf>
    <xf numFmtId="166" fontId="36" fillId="7" borderId="30" xfId="0" applyNumberFormat="1" applyFont="1" applyFill="1" applyBorder="1" applyAlignment="1" applyProtection="1">
      <alignment horizontal="center" vertical="center" wrapText="1"/>
      <protection locked="0"/>
    </xf>
    <xf numFmtId="166" fontId="37" fillId="7" borderId="30" xfId="0" applyNumberFormat="1" applyFont="1" applyFill="1" applyBorder="1" applyAlignment="1" applyProtection="1">
      <alignment horizontal="center" vertical="center" wrapText="1"/>
      <protection locked="0"/>
    </xf>
    <xf numFmtId="166" fontId="37" fillId="7" borderId="28" xfId="0" applyNumberFormat="1" applyFont="1" applyFill="1" applyBorder="1" applyAlignment="1" applyProtection="1">
      <alignment horizontal="center" vertical="center" wrapText="1"/>
      <protection locked="0"/>
    </xf>
    <xf numFmtId="166" fontId="38" fillId="7" borderId="22" xfId="0" applyNumberFormat="1" applyFont="1" applyFill="1" applyBorder="1" applyAlignment="1">
      <alignment horizontal="center" vertical="center" wrapText="1"/>
    </xf>
    <xf numFmtId="166" fontId="38" fillId="7" borderId="23" xfId="0" applyNumberFormat="1" applyFont="1" applyFill="1" applyBorder="1" applyAlignment="1">
      <alignment horizontal="center" vertical="center" wrapText="1"/>
    </xf>
    <xf numFmtId="166" fontId="39" fillId="7" borderId="23" xfId="0" applyNumberFormat="1" applyFont="1" applyFill="1" applyBorder="1" applyAlignment="1">
      <alignment horizontal="center" vertical="center" wrapText="1"/>
    </xf>
    <xf numFmtId="166" fontId="39" fillId="7" borderId="65" xfId="0" applyNumberFormat="1" applyFont="1" applyFill="1" applyBorder="1" applyAlignment="1">
      <alignment horizontal="center" vertical="center" wrapText="1"/>
    </xf>
    <xf numFmtId="166" fontId="37" fillId="7" borderId="30" xfId="0" applyNumberFormat="1" applyFont="1" applyFill="1" applyBorder="1" applyAlignment="1">
      <alignment horizontal="center" vertical="center" wrapText="1"/>
    </xf>
    <xf numFmtId="166" fontId="37" fillId="7" borderId="47" xfId="0" applyNumberFormat="1" applyFont="1" applyFill="1" applyBorder="1" applyAlignment="1">
      <alignment horizontal="center" vertical="center" wrapText="1"/>
    </xf>
    <xf numFmtId="166" fontId="37" fillId="7" borderId="31" xfId="0" applyNumberFormat="1" applyFont="1" applyFill="1" applyBorder="1" applyAlignment="1">
      <alignment horizontal="center" vertical="center" wrapText="1"/>
    </xf>
    <xf numFmtId="0" fontId="38" fillId="0" borderId="50" xfId="4" applyFont="1" applyBorder="1" applyAlignment="1">
      <alignment horizontal="center" vertical="center" wrapText="1"/>
    </xf>
    <xf numFmtId="166" fontId="39" fillId="0" borderId="31" xfId="0" applyNumberFormat="1" applyFont="1" applyBorder="1" applyAlignment="1">
      <alignment horizontal="center" vertical="center" wrapText="1"/>
    </xf>
    <xf numFmtId="0" fontId="39" fillId="0" borderId="47" xfId="4" applyFont="1" applyBorder="1" applyAlignment="1">
      <alignment horizontal="center" vertical="center" wrapText="1"/>
    </xf>
    <xf numFmtId="0" fontId="38" fillId="0" borderId="74" xfId="4" applyFont="1" applyBorder="1" applyAlignment="1">
      <alignment horizontal="center" vertical="center" wrapText="1"/>
    </xf>
    <xf numFmtId="0" fontId="39" fillId="0" borderId="49" xfId="4" applyFont="1" applyBorder="1" applyAlignment="1">
      <alignment horizontal="center" vertical="center" wrapText="1"/>
    </xf>
    <xf numFmtId="0" fontId="39" fillId="0" borderId="59" xfId="4" applyFont="1" applyBorder="1" applyAlignment="1">
      <alignment horizontal="center" vertical="center" wrapText="1"/>
    </xf>
    <xf numFmtId="0" fontId="39" fillId="0" borderId="110" xfId="4" applyFont="1" applyBorder="1" applyAlignment="1">
      <alignment horizontal="center" vertical="center" wrapText="1"/>
    </xf>
    <xf numFmtId="166" fontId="39" fillId="0" borderId="59" xfId="0" applyNumberFormat="1" applyFont="1" applyBorder="1" applyAlignment="1">
      <alignment horizontal="center" vertical="center" wrapText="1"/>
    </xf>
    <xf numFmtId="0" fontId="38" fillId="0" borderId="49" xfId="4" applyFont="1" applyBorder="1" applyAlignment="1">
      <alignment horizontal="left" vertical="center" wrapText="1" indent="1"/>
    </xf>
    <xf numFmtId="0" fontId="42" fillId="0" borderId="69" xfId="0" applyFont="1" applyBorder="1" applyAlignment="1">
      <alignment horizontal="left" wrapText="1" indent="1"/>
    </xf>
    <xf numFmtId="0" fontId="42" fillId="0" borderId="13" xfId="0" applyFont="1" applyBorder="1" applyAlignment="1">
      <alignment horizontal="left" wrapText="1" indent="1"/>
    </xf>
    <xf numFmtId="0" fontId="42" fillId="0" borderId="13" xfId="0" applyFont="1" applyBorder="1" applyAlignment="1">
      <alignment horizontal="left" vertical="center" wrapText="1" indent="1"/>
    </xf>
    <xf numFmtId="0" fontId="42" fillId="0" borderId="68" xfId="0" applyFont="1" applyBorder="1" applyAlignment="1">
      <alignment horizontal="left" vertical="center" wrapText="1" indent="1"/>
    </xf>
    <xf numFmtId="0" fontId="43" fillId="0" borderId="49" xfId="0" applyFont="1" applyBorder="1" applyAlignment="1">
      <alignment horizontal="left" vertical="center" wrapText="1" indent="1"/>
    </xf>
    <xf numFmtId="0" fontId="42" fillId="0" borderId="68" xfId="0" applyFont="1" applyBorder="1" applyAlignment="1">
      <alignment horizontal="left" wrapText="1" indent="1"/>
    </xf>
    <xf numFmtId="0" fontId="42" fillId="0" borderId="68" xfId="0" applyFont="1" applyBorder="1" applyAlignment="1">
      <alignment horizontal="left" indent="1"/>
    </xf>
    <xf numFmtId="0" fontId="42" fillId="0" borderId="111" xfId="0" applyFont="1" applyBorder="1" applyAlignment="1">
      <alignment horizontal="left" vertical="center" wrapText="1" indent="1"/>
    </xf>
    <xf numFmtId="0" fontId="42" fillId="0" borderId="111" xfId="0" applyFont="1" applyBorder="1" applyAlignment="1">
      <alignment vertical="center" wrapText="1"/>
    </xf>
    <xf numFmtId="0" fontId="42" fillId="0" borderId="64" xfId="0" applyFont="1" applyBorder="1" applyAlignment="1">
      <alignment horizontal="left" vertical="center" wrapText="1" indent="1"/>
    </xf>
    <xf numFmtId="0" fontId="43" fillId="0" borderId="112" xfId="0" applyFont="1" applyBorder="1" applyAlignment="1">
      <alignment horizontal="left" vertical="center" wrapText="1" indent="1"/>
    </xf>
    <xf numFmtId="166" fontId="38" fillId="0" borderId="59" xfId="4" applyNumberFormat="1" applyFont="1" applyBorder="1" applyAlignment="1">
      <alignment horizontal="right" vertical="center" wrapText="1" indent="1"/>
    </xf>
    <xf numFmtId="166" fontId="40" fillId="0" borderId="60" xfId="4" applyNumberFormat="1" applyFont="1" applyBorder="1" applyAlignment="1">
      <alignment horizontal="right" vertical="center" wrapText="1" indent="1"/>
    </xf>
    <xf numFmtId="166" fontId="44" fillId="0" borderId="59" xfId="4" applyNumberFormat="1" applyFont="1" applyBorder="1" applyAlignment="1">
      <alignment horizontal="right" vertical="center" wrapText="1" indent="1"/>
    </xf>
    <xf numFmtId="166" fontId="40" fillId="0" borderId="105" xfId="4" applyNumberFormat="1" applyFont="1" applyBorder="1" applyAlignment="1">
      <alignment horizontal="right" vertical="center" wrapText="1" indent="1"/>
    </xf>
    <xf numFmtId="166" fontId="45" fillId="0" borderId="60" xfId="4" applyNumberFormat="1" applyFont="1" applyBorder="1" applyAlignment="1">
      <alignment horizontal="right" vertical="center" wrapText="1" indent="1"/>
    </xf>
    <xf numFmtId="166" fontId="45" fillId="0" borderId="61" xfId="4" applyNumberFormat="1" applyFont="1" applyBorder="1" applyAlignment="1">
      <alignment horizontal="right" vertical="center" wrapText="1" indent="1"/>
    </xf>
    <xf numFmtId="166" fontId="45" fillId="0" borderId="105" xfId="4" applyNumberFormat="1" applyFont="1" applyBorder="1" applyAlignment="1">
      <alignment horizontal="right" vertical="center" wrapText="1" indent="1"/>
    </xf>
    <xf numFmtId="0" fontId="38" fillId="0" borderId="49" xfId="4" applyFont="1" applyBorder="1" applyAlignment="1">
      <alignment horizontal="center" vertical="center" wrapText="1"/>
    </xf>
    <xf numFmtId="0" fontId="38" fillId="0" borderId="113" xfId="4" applyFont="1" applyBorder="1" applyAlignment="1">
      <alignment vertical="center" wrapText="1"/>
    </xf>
    <xf numFmtId="0" fontId="40" fillId="0" borderId="20" xfId="4" applyFont="1" applyBorder="1" applyAlignment="1">
      <alignment horizontal="left" vertical="center" wrapText="1" indent="1"/>
    </xf>
    <xf numFmtId="0" fontId="40" fillId="0" borderId="13" xfId="4" applyFont="1" applyBorder="1" applyAlignment="1">
      <alignment horizontal="left" vertical="center" wrapText="1" indent="1"/>
    </xf>
    <xf numFmtId="0" fontId="40" fillId="0" borderId="67" xfId="4" applyFont="1" applyBorder="1" applyAlignment="1">
      <alignment horizontal="left" vertical="center" wrapText="1" indent="1"/>
    </xf>
    <xf numFmtId="0" fontId="40" fillId="0" borderId="68" xfId="4" applyFont="1" applyBorder="1" applyAlignment="1">
      <alignment horizontal="left" vertical="center" wrapText="1" indent="6"/>
    </xf>
    <xf numFmtId="0" fontId="40" fillId="0" borderId="13" xfId="4" applyFont="1" applyBorder="1" applyAlignment="1">
      <alignment horizontal="left" indent="6"/>
    </xf>
    <xf numFmtId="0" fontId="40" fillId="0" borderId="13" xfId="4" applyFont="1" applyBorder="1" applyAlignment="1">
      <alignment horizontal="left" vertical="center" wrapText="1" indent="6"/>
    </xf>
    <xf numFmtId="0" fontId="40" fillId="0" borderId="111" xfId="4" applyFont="1" applyBorder="1" applyAlignment="1">
      <alignment horizontal="left" vertical="center" wrapText="1" indent="7"/>
    </xf>
    <xf numFmtId="0" fontId="38" fillId="0" borderId="112" xfId="4" applyFont="1" applyBorder="1" applyAlignment="1">
      <alignment vertical="center" wrapText="1"/>
    </xf>
    <xf numFmtId="0" fontId="40" fillId="0" borderId="68" xfId="4" applyFont="1" applyBorder="1" applyAlignment="1">
      <alignment horizontal="left" vertical="center" wrapText="1" indent="1"/>
    </xf>
    <xf numFmtId="0" fontId="40" fillId="0" borderId="69" xfId="4" applyFont="1" applyBorder="1" applyAlignment="1">
      <alignment horizontal="left" vertical="center" wrapText="1" indent="6"/>
    </xf>
    <xf numFmtId="0" fontId="44" fillId="0" borderId="49" xfId="4" applyFont="1" applyBorder="1" applyAlignment="1">
      <alignment horizontal="left" vertical="center" wrapText="1" indent="1"/>
    </xf>
    <xf numFmtId="0" fontId="40" fillId="0" borderId="69" xfId="4" applyFont="1" applyBorder="1" applyAlignment="1">
      <alignment horizontal="left" vertical="center" wrapText="1" indent="1"/>
    </xf>
    <xf numFmtId="0" fontId="40" fillId="0" borderId="64" xfId="4" applyFont="1" applyBorder="1" applyAlignment="1">
      <alignment horizontal="left" vertical="center" wrapText="1" indent="1"/>
    </xf>
    <xf numFmtId="0" fontId="46" fillId="0" borderId="112" xfId="0" applyFont="1" applyBorder="1" applyAlignment="1">
      <alignment horizontal="left" vertical="center" wrapText="1" indent="1"/>
    </xf>
    <xf numFmtId="166" fontId="38" fillId="0" borderId="51" xfId="4" applyNumberFormat="1" applyFont="1" applyBorder="1" applyAlignment="1">
      <alignment horizontal="right" vertical="center" wrapText="1" indent="1"/>
    </xf>
    <xf numFmtId="166" fontId="40" fillId="0" borderId="114" xfId="4" applyNumberFormat="1" applyFont="1" applyBorder="1" applyAlignment="1">
      <alignment horizontal="right" vertical="center" wrapText="1" indent="1"/>
    </xf>
    <xf numFmtId="166" fontId="40" fillId="0" borderId="61" xfId="4" applyNumberFormat="1" applyFont="1" applyBorder="1" applyAlignment="1">
      <alignment horizontal="right" vertical="center" wrapText="1" indent="1"/>
    </xf>
    <xf numFmtId="166" fontId="40" fillId="0" borderId="115" xfId="4" applyNumberFormat="1" applyFont="1" applyBorder="1" applyAlignment="1">
      <alignment horizontal="right" vertical="center" wrapText="1" indent="1"/>
    </xf>
    <xf numFmtId="166" fontId="38" fillId="0" borderId="55" xfId="4" applyNumberFormat="1" applyFont="1" applyBorder="1" applyAlignment="1">
      <alignment horizontal="right" vertical="center" wrapText="1" indent="1"/>
    </xf>
    <xf numFmtId="166" fontId="43" fillId="0" borderId="59" xfId="0" applyNumberFormat="1" applyFont="1" applyBorder="1" applyAlignment="1">
      <alignment horizontal="right" vertical="center" wrapText="1" indent="1"/>
    </xf>
    <xf numFmtId="166" fontId="40" fillId="0" borderId="59" xfId="4" applyNumberFormat="1" applyFont="1" applyBorder="1" applyAlignment="1">
      <alignment horizontal="right" vertical="center" wrapText="1" indent="1"/>
    </xf>
    <xf numFmtId="166" fontId="46" fillId="0" borderId="59" xfId="0" quotePrefix="1" applyNumberFormat="1" applyFont="1" applyBorder="1" applyAlignment="1">
      <alignment horizontal="right" vertical="center" wrapText="1" indent="1"/>
    </xf>
    <xf numFmtId="166" fontId="72" fillId="0" borderId="31" xfId="4" applyNumberFormat="1" applyFont="1" applyBorder="1" applyAlignment="1">
      <alignment horizontal="right" vertical="center" wrapText="1" indent="1"/>
    </xf>
    <xf numFmtId="166" fontId="79" fillId="0" borderId="39" xfId="4" applyNumberFormat="1" applyFont="1" applyBorder="1" applyAlignment="1">
      <alignment horizontal="right" vertical="center" wrapText="1" indent="1"/>
    </xf>
    <xf numFmtId="166" fontId="80" fillId="0" borderId="31" xfId="4" applyNumberFormat="1" applyFont="1" applyBorder="1" applyAlignment="1">
      <alignment horizontal="right" vertical="center" wrapText="1" indent="1"/>
    </xf>
    <xf numFmtId="166" fontId="79" fillId="0" borderId="38" xfId="4" applyNumberFormat="1" applyFont="1" applyBorder="1" applyAlignment="1">
      <alignment horizontal="right" vertical="center" wrapText="1" indent="1"/>
    </xf>
    <xf numFmtId="166" fontId="40" fillId="0" borderId="60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61" xfId="4" applyNumberFormat="1" applyFont="1" applyBorder="1" applyAlignment="1" applyProtection="1">
      <alignment horizontal="right" vertical="center" wrapText="1" indent="1"/>
      <protection locked="0"/>
    </xf>
    <xf numFmtId="166" fontId="40" fillId="0" borderId="115" xfId="4" applyNumberFormat="1" applyFont="1" applyBorder="1" applyAlignment="1" applyProtection="1">
      <alignment horizontal="right" vertical="center" wrapText="1" indent="1"/>
      <protection locked="0"/>
    </xf>
    <xf numFmtId="166" fontId="70" fillId="0" borderId="61" xfId="4" applyNumberFormat="1" applyFont="1" applyBorder="1" applyAlignment="1" applyProtection="1">
      <alignment horizontal="right" vertical="center" wrapText="1" indent="1"/>
      <protection locked="0"/>
    </xf>
    <xf numFmtId="166" fontId="70" fillId="0" borderId="115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61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115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105" xfId="4" applyNumberFormat="1" applyFont="1" applyBorder="1" applyAlignment="1" applyProtection="1">
      <alignment horizontal="right" vertical="center" wrapText="1" indent="1"/>
      <protection locked="0"/>
    </xf>
    <xf numFmtId="166" fontId="45" fillId="0" borderId="60" xfId="4" applyNumberFormat="1" applyFont="1" applyBorder="1" applyAlignment="1" applyProtection="1">
      <alignment horizontal="right" vertical="center" wrapText="1" indent="1"/>
      <protection locked="0"/>
    </xf>
    <xf numFmtId="166" fontId="38" fillId="0" borderId="59" xfId="4" applyNumberFormat="1" applyFont="1" applyBorder="1" applyAlignment="1" applyProtection="1">
      <alignment horizontal="right" vertical="center" wrapText="1" indent="1"/>
      <protection locked="0"/>
    </xf>
    <xf numFmtId="0" fontId="51" fillId="7" borderId="75" xfId="4" applyFont="1" applyFill="1" applyBorder="1" applyAlignment="1" applyProtection="1">
      <alignment horizontal="center" vertical="center" wrapText="1"/>
      <protection locked="0"/>
    </xf>
    <xf numFmtId="0" fontId="51" fillId="7" borderId="23" xfId="4" applyFont="1" applyFill="1" applyBorder="1" applyAlignment="1" applyProtection="1">
      <alignment horizontal="center" vertical="center" wrapText="1"/>
      <protection locked="0"/>
    </xf>
    <xf numFmtId="0" fontId="51" fillId="7" borderId="23" xfId="0" applyFont="1" applyFill="1" applyBorder="1" applyAlignment="1" applyProtection="1">
      <alignment horizontal="center" vertical="center" wrapText="1"/>
      <protection locked="0"/>
    </xf>
    <xf numFmtId="0" fontId="51" fillId="7" borderId="65" xfId="4" applyFont="1" applyFill="1" applyBorder="1" applyAlignment="1" applyProtection="1">
      <alignment horizontal="center" vertical="center" wrapText="1"/>
      <protection locked="0"/>
    </xf>
    <xf numFmtId="0" fontId="30" fillId="7" borderId="31" xfId="4" applyFill="1" applyBorder="1"/>
    <xf numFmtId="0" fontId="51" fillId="7" borderId="75" xfId="4" applyFont="1" applyFill="1" applyBorder="1" applyAlignment="1">
      <alignment horizontal="center" vertical="center" wrapText="1"/>
    </xf>
    <xf numFmtId="0" fontId="51" fillId="7" borderId="23" xfId="4" applyFont="1" applyFill="1" applyBorder="1" applyAlignment="1">
      <alignment horizontal="center" vertical="center" wrapText="1"/>
    </xf>
    <xf numFmtId="0" fontId="51" fillId="7" borderId="23" xfId="0" applyFont="1" applyFill="1" applyBorder="1" applyAlignment="1">
      <alignment horizontal="center" vertical="center" wrapText="1"/>
    </xf>
    <xf numFmtId="0" fontId="51" fillId="7" borderId="65" xfId="4" applyFont="1" applyFill="1" applyBorder="1" applyAlignment="1">
      <alignment horizontal="center" vertical="center" wrapText="1"/>
    </xf>
    <xf numFmtId="169" fontId="15" fillId="0" borderId="4" xfId="6" applyNumberFormat="1" applyFont="1" applyFill="1" applyBorder="1" applyAlignment="1">
      <alignment horizontal="right" vertical="center"/>
    </xf>
    <xf numFmtId="169" fontId="16" fillId="0" borderId="4" xfId="6" applyNumberFormat="1" applyFont="1" applyFill="1" applyBorder="1" applyAlignment="1">
      <alignment horizontal="right" vertical="center"/>
    </xf>
    <xf numFmtId="169" fontId="71" fillId="0" borderId="4" xfId="6" applyNumberFormat="1" applyFont="1" applyFill="1" applyBorder="1" applyAlignment="1">
      <alignment horizontal="right" vertical="center"/>
    </xf>
    <xf numFmtId="169" fontId="16" fillId="0" borderId="18" xfId="6" applyNumberFormat="1" applyFont="1" applyFill="1" applyBorder="1" applyAlignment="1">
      <alignment horizontal="right" vertical="center"/>
    </xf>
    <xf numFmtId="169" fontId="15" fillId="0" borderId="4" xfId="6" applyNumberFormat="1" applyFont="1" applyFill="1" applyBorder="1" applyAlignment="1">
      <alignment vertical="center"/>
    </xf>
    <xf numFmtId="169" fontId="48" fillId="0" borderId="4" xfId="6" applyNumberFormat="1" applyFont="1" applyFill="1" applyBorder="1" applyAlignment="1">
      <alignment vertical="center"/>
    </xf>
    <xf numFmtId="169" fontId="69" fillId="0" borderId="4" xfId="6" applyNumberFormat="1" applyFont="1" applyFill="1" applyBorder="1" applyAlignment="1">
      <alignment vertical="center"/>
    </xf>
    <xf numFmtId="169" fontId="69" fillId="0" borderId="4" xfId="3" applyNumberFormat="1" applyFont="1" applyFill="1" applyBorder="1" applyAlignment="1">
      <alignment vertical="center"/>
    </xf>
    <xf numFmtId="169" fontId="15" fillId="0" borderId="4" xfId="3" applyNumberFormat="1" applyFont="1" applyFill="1" applyBorder="1" applyAlignment="1">
      <alignment vertical="center"/>
    </xf>
    <xf numFmtId="169" fontId="48" fillId="0" borderId="4" xfId="3" applyNumberFormat="1" applyFont="1" applyFill="1" applyBorder="1" applyAlignment="1">
      <alignment vertical="center"/>
    </xf>
    <xf numFmtId="169" fontId="15" fillId="0" borderId="4" xfId="3" applyNumberFormat="1" applyFont="1" applyFill="1" applyBorder="1" applyAlignment="1">
      <alignment horizontal="right" vertical="center"/>
    </xf>
    <xf numFmtId="169" fontId="16" fillId="0" borderId="4" xfId="3" applyNumberFormat="1" applyFont="1" applyFill="1" applyBorder="1" applyAlignment="1">
      <alignment horizontal="right" vertical="center"/>
    </xf>
    <xf numFmtId="169" fontId="81" fillId="0" borderId="4" xfId="3" applyNumberFormat="1" applyFont="1" applyFill="1" applyBorder="1" applyAlignment="1">
      <alignment horizontal="right" vertical="center"/>
    </xf>
    <xf numFmtId="169" fontId="71" fillId="0" borderId="4" xfId="3" applyNumberFormat="1" applyFont="1" applyFill="1" applyBorder="1" applyAlignment="1">
      <alignment horizontal="right" vertical="center"/>
    </xf>
    <xf numFmtId="169" fontId="48" fillId="8" borderId="4" xfId="3" applyNumberFormat="1" applyFont="1" applyFill="1" applyBorder="1" applyAlignment="1">
      <alignment vertical="center"/>
    </xf>
    <xf numFmtId="167" fontId="48" fillId="8" borderId="4" xfId="6" applyNumberFormat="1" applyFont="1" applyFill="1" applyBorder="1" applyAlignment="1">
      <alignment horizontal="right" vertical="center"/>
    </xf>
    <xf numFmtId="3" fontId="71" fillId="0" borderId="4" xfId="0" applyNumberFormat="1" applyFont="1" applyBorder="1" applyAlignment="1">
      <alignment horizontal="right" vertical="top" wrapText="1"/>
    </xf>
    <xf numFmtId="3" fontId="71" fillId="0" borderId="76" xfId="0" applyNumberFormat="1" applyFont="1" applyBorder="1" applyAlignment="1">
      <alignment horizontal="right" vertical="top" wrapText="1"/>
    </xf>
    <xf numFmtId="3" fontId="71" fillId="0" borderId="39" xfId="0" applyNumberFormat="1" applyFont="1" applyBorder="1" applyAlignment="1">
      <alignment horizontal="right" vertical="top" wrapText="1"/>
    </xf>
    <xf numFmtId="3" fontId="82" fillId="0" borderId="76" xfId="0" applyNumberFormat="1" applyFont="1" applyBorder="1" applyAlignment="1">
      <alignment horizontal="right" vertical="top" wrapText="1"/>
    </xf>
    <xf numFmtId="3" fontId="82" fillId="0" borderId="4" xfId="0" applyNumberFormat="1" applyFont="1" applyBorder="1" applyAlignment="1">
      <alignment horizontal="right" vertical="top" wrapText="1"/>
    </xf>
    <xf numFmtId="3" fontId="82" fillId="0" borderId="39" xfId="0" applyNumberFormat="1" applyFont="1" applyBorder="1" applyAlignment="1">
      <alignment horizontal="right" vertical="top" wrapText="1"/>
    </xf>
    <xf numFmtId="3" fontId="82" fillId="0" borderId="44" xfId="0" applyNumberFormat="1" applyFont="1" applyBorder="1" applyAlignment="1">
      <alignment horizontal="right" vertical="top" wrapText="1"/>
    </xf>
    <xf numFmtId="3" fontId="82" fillId="0" borderId="34" xfId="0" applyNumberFormat="1" applyFont="1" applyBorder="1" applyAlignment="1">
      <alignment horizontal="right" vertical="top" wrapText="1"/>
    </xf>
    <xf numFmtId="3" fontId="82" fillId="0" borderId="57" xfId="0" applyNumberFormat="1" applyFont="1" applyBorder="1" applyAlignment="1">
      <alignment horizontal="right" vertical="top" wrapText="1"/>
    </xf>
    <xf numFmtId="3" fontId="16" fillId="0" borderId="32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6" fontId="40" fillId="0" borderId="4" xfId="0" quotePrefix="1" applyNumberFormat="1" applyFont="1" applyBorder="1" applyAlignment="1" applyProtection="1">
      <alignment horizontal="right" vertical="center" wrapText="1"/>
      <protection locked="0"/>
    </xf>
    <xf numFmtId="166" fontId="38" fillId="7" borderId="28" xfId="0" applyNumberFormat="1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8" fillId="5" borderId="97" xfId="0" applyFont="1" applyFill="1" applyBorder="1" applyAlignment="1">
      <alignment horizontal="center" vertical="center"/>
    </xf>
    <xf numFmtId="0" fontId="19" fillId="5" borderId="106" xfId="0" applyFont="1" applyFill="1" applyBorder="1" applyAlignment="1">
      <alignment vertical="center" wrapText="1"/>
    </xf>
    <xf numFmtId="3" fontId="19" fillId="5" borderId="106" xfId="0" applyNumberFormat="1" applyFont="1" applyFill="1" applyBorder="1" applyAlignment="1">
      <alignment vertical="center"/>
    </xf>
    <xf numFmtId="3" fontId="19" fillId="5" borderId="106" xfId="0" applyNumberFormat="1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3" fontId="2" fillId="7" borderId="10" xfId="0" applyNumberFormat="1" applyFont="1" applyFill="1" applyBorder="1" applyAlignment="1">
      <alignment vertical="center"/>
    </xf>
    <xf numFmtId="0" fontId="2" fillId="0" borderId="116" xfId="0" applyFont="1" applyBorder="1" applyAlignment="1">
      <alignment horizontal="center" vertical="center"/>
    </xf>
    <xf numFmtId="0" fontId="2" fillId="0" borderId="116" xfId="0" applyFont="1" applyBorder="1" applyAlignment="1">
      <alignment vertical="center" wrapText="1"/>
    </xf>
    <xf numFmtId="3" fontId="2" fillId="0" borderId="116" xfId="0" applyNumberFormat="1" applyFont="1" applyBorder="1" applyAlignment="1">
      <alignment vertical="center"/>
    </xf>
    <xf numFmtId="166" fontId="36" fillId="7" borderId="29" xfId="0" applyNumberFormat="1" applyFont="1" applyFill="1" applyBorder="1" applyAlignment="1">
      <alignment horizontal="centerContinuous" vertical="center" wrapText="1"/>
    </xf>
    <xf numFmtId="166" fontId="36" fillId="7" borderId="30" xfId="0" applyNumberFormat="1" applyFont="1" applyFill="1" applyBorder="1" applyAlignment="1">
      <alignment horizontal="centerContinuous" vertical="center" wrapText="1"/>
    </xf>
    <xf numFmtId="166" fontId="36" fillId="7" borderId="47" xfId="0" applyNumberFormat="1" applyFont="1" applyFill="1" applyBorder="1" applyAlignment="1">
      <alignment horizontal="centerContinuous" vertical="center" wrapText="1"/>
    </xf>
    <xf numFmtId="166" fontId="36" fillId="7" borderId="28" xfId="0" applyNumberFormat="1" applyFont="1" applyFill="1" applyBorder="1" applyAlignment="1">
      <alignment horizontal="centerContinuous" vertical="center" wrapText="1"/>
    </xf>
    <xf numFmtId="166" fontId="36" fillId="7" borderId="58" xfId="0" applyNumberFormat="1" applyFont="1" applyFill="1" applyBorder="1" applyAlignment="1">
      <alignment horizontal="centerContinuous" vertical="center" wrapText="1"/>
    </xf>
    <xf numFmtId="166" fontId="36" fillId="7" borderId="40" xfId="0" applyNumberFormat="1" applyFont="1" applyFill="1" applyBorder="1" applyAlignment="1">
      <alignment horizontal="centerContinuous" vertical="center" wrapText="1"/>
    </xf>
    <xf numFmtId="166" fontId="62" fillId="7" borderId="30" xfId="0" applyNumberFormat="1" applyFont="1" applyFill="1" applyBorder="1" applyAlignment="1" applyProtection="1">
      <alignment horizontal="center" vertical="center" wrapText="1"/>
      <protection locked="0"/>
    </xf>
    <xf numFmtId="166" fontId="62" fillId="7" borderId="47" xfId="0" applyNumberFormat="1" applyFont="1" applyFill="1" applyBorder="1" applyAlignment="1" applyProtection="1">
      <alignment horizontal="center" vertical="center" wrapText="1"/>
      <protection locked="0"/>
    </xf>
    <xf numFmtId="166" fontId="37" fillId="7" borderId="29" xfId="0" applyNumberFormat="1" applyFont="1" applyFill="1" applyBorder="1" applyAlignment="1">
      <alignment horizontal="center" vertical="center" wrapText="1"/>
    </xf>
    <xf numFmtId="166" fontId="46" fillId="7" borderId="29" xfId="0" applyNumberFormat="1" applyFont="1" applyFill="1" applyBorder="1" applyAlignment="1">
      <alignment horizontal="centerContinuous" vertical="center" wrapText="1"/>
    </xf>
    <xf numFmtId="166" fontId="46" fillId="7" borderId="30" xfId="0" applyNumberFormat="1" applyFont="1" applyFill="1" applyBorder="1" applyAlignment="1">
      <alignment horizontal="centerContinuous" vertical="center" wrapText="1"/>
    </xf>
    <xf numFmtId="166" fontId="46" fillId="7" borderId="47" xfId="0" applyNumberFormat="1" applyFont="1" applyFill="1" applyBorder="1" applyAlignment="1">
      <alignment horizontal="centerContinuous" vertical="center" wrapText="1"/>
    </xf>
    <xf numFmtId="166" fontId="46" fillId="7" borderId="28" xfId="0" applyNumberFormat="1" applyFont="1" applyFill="1" applyBorder="1" applyAlignment="1">
      <alignment horizontal="centerContinuous" vertical="center" wrapText="1"/>
    </xf>
    <xf numFmtId="166" fontId="46" fillId="7" borderId="58" xfId="0" applyNumberFormat="1" applyFont="1" applyFill="1" applyBorder="1" applyAlignment="1">
      <alignment horizontal="centerContinuous" vertical="center" wrapText="1"/>
    </xf>
    <xf numFmtId="166" fontId="46" fillId="7" borderId="40" xfId="0" applyNumberFormat="1" applyFont="1" applyFill="1" applyBorder="1" applyAlignment="1">
      <alignment horizontal="centerContinuous" vertical="center" wrapText="1"/>
    </xf>
    <xf numFmtId="166" fontId="46" fillId="7" borderId="29" xfId="0" applyNumberFormat="1" applyFont="1" applyFill="1" applyBorder="1" applyAlignment="1">
      <alignment horizontal="center" vertical="center" wrapText="1"/>
    </xf>
    <xf numFmtId="166" fontId="62" fillId="7" borderId="29" xfId="0" applyNumberFormat="1" applyFont="1" applyFill="1" applyBorder="1" applyAlignment="1">
      <alignment horizontal="center" vertical="center" wrapText="1"/>
    </xf>
    <xf numFmtId="166" fontId="62" fillId="7" borderId="30" xfId="0" applyNumberFormat="1" applyFont="1" applyFill="1" applyBorder="1" applyAlignment="1">
      <alignment horizontal="center" vertical="center" wrapText="1"/>
    </xf>
    <xf numFmtId="166" fontId="40" fillId="7" borderId="39" xfId="4" applyNumberFormat="1" applyFont="1" applyFill="1" applyBorder="1" applyAlignment="1">
      <alignment horizontal="right" vertical="center" wrapText="1" indent="1"/>
    </xf>
    <xf numFmtId="166" fontId="28" fillId="0" borderId="60" xfId="0" applyNumberFormat="1" applyFont="1" applyBorder="1" applyAlignment="1">
      <alignment horizontal="center" vertical="center" wrapText="1"/>
    </xf>
    <xf numFmtId="166" fontId="28" fillId="0" borderId="61" xfId="0" applyNumberFormat="1" applyFont="1" applyBorder="1" applyAlignment="1">
      <alignment horizontal="center" vertical="center" wrapText="1"/>
    </xf>
    <xf numFmtId="166" fontId="16" fillId="0" borderId="59" xfId="0" applyNumberFormat="1" applyFont="1" applyBorder="1" applyAlignment="1">
      <alignment horizontal="center" vertical="center" wrapText="1"/>
    </xf>
    <xf numFmtId="166" fontId="15" fillId="0" borderId="63" xfId="0" applyNumberFormat="1" applyFont="1" applyBorder="1" applyAlignment="1">
      <alignment horizontal="center" vertical="center" wrapText="1"/>
    </xf>
    <xf numFmtId="166" fontId="15" fillId="0" borderId="61" xfId="0" applyNumberFormat="1" applyFont="1" applyBorder="1" applyAlignment="1">
      <alignment horizontal="center" vertical="center" wrapText="1"/>
    </xf>
    <xf numFmtId="166" fontId="28" fillId="0" borderId="63" xfId="0" applyNumberFormat="1" applyFont="1" applyBorder="1" applyAlignment="1">
      <alignment horizontal="center" vertical="center" wrapText="1"/>
    </xf>
    <xf numFmtId="166" fontId="75" fillId="0" borderId="60" xfId="0" applyNumberFormat="1" applyFont="1" applyBorder="1" applyAlignment="1">
      <alignment horizontal="center" vertical="center" wrapText="1"/>
    </xf>
    <xf numFmtId="166" fontId="75" fillId="0" borderId="61" xfId="0" applyNumberFormat="1" applyFont="1" applyBorder="1" applyAlignment="1">
      <alignment horizontal="center" vertical="center" wrapText="1"/>
    </xf>
    <xf numFmtId="166" fontId="75" fillId="0" borderId="63" xfId="0" applyNumberFormat="1" applyFont="1" applyBorder="1" applyAlignment="1">
      <alignment horizontal="center" vertical="center" wrapText="1"/>
    </xf>
    <xf numFmtId="166" fontId="76" fillId="0" borderId="59" xfId="0" applyNumberFormat="1" applyFont="1" applyBorder="1" applyAlignment="1">
      <alignment horizontal="center" vertical="center" wrapText="1"/>
    </xf>
    <xf numFmtId="166" fontId="34" fillId="0" borderId="15" xfId="4" applyNumberFormat="1" applyFont="1" applyBorder="1" applyAlignment="1">
      <alignment horizontal="left" vertical="center"/>
    </xf>
    <xf numFmtId="166" fontId="34" fillId="0" borderId="15" xfId="4" applyNumberFormat="1" applyFont="1" applyBorder="1" applyAlignment="1">
      <alignment horizontal="left"/>
    </xf>
    <xf numFmtId="0" fontId="36" fillId="7" borderId="16" xfId="4" applyFont="1" applyFill="1" applyBorder="1" applyAlignment="1">
      <alignment horizontal="center" vertical="center" wrapText="1"/>
    </xf>
    <xf numFmtId="0" fontId="36" fillId="7" borderId="22" xfId="4" applyFont="1" applyFill="1" applyBorder="1" applyAlignment="1">
      <alignment horizontal="center" vertical="center" wrapText="1"/>
    </xf>
    <xf numFmtId="166" fontId="33" fillId="0" borderId="0" xfId="4" applyNumberFormat="1" applyFont="1" applyAlignment="1">
      <alignment horizontal="center" vertical="center"/>
    </xf>
    <xf numFmtId="0" fontId="32" fillId="0" borderId="0" xfId="4" applyFont="1" applyAlignment="1">
      <alignment horizontal="center"/>
    </xf>
    <xf numFmtId="0" fontId="51" fillId="7" borderId="51" xfId="4" applyFont="1" applyFill="1" applyBorder="1" applyAlignment="1" applyProtection="1">
      <alignment horizontal="center" vertical="center" wrapText="1"/>
      <protection locked="0"/>
    </xf>
    <xf numFmtId="0" fontId="51" fillId="7" borderId="55" xfId="4" applyFont="1" applyFill="1" applyBorder="1" applyAlignment="1" applyProtection="1">
      <alignment horizontal="center" vertical="center" wrapText="1"/>
      <protection locked="0"/>
    </xf>
    <xf numFmtId="0" fontId="57" fillId="0" borderId="0" xfId="4" applyFont="1" applyAlignment="1" applyProtection="1">
      <alignment horizontal="right" vertical="center"/>
      <protection locked="0"/>
    </xf>
    <xf numFmtId="0" fontId="32" fillId="0" borderId="0" xfId="4" applyFont="1" applyAlignment="1" applyProtection="1">
      <alignment horizontal="center"/>
      <protection locked="0"/>
    </xf>
    <xf numFmtId="166" fontId="33" fillId="0" borderId="0" xfId="4" applyNumberFormat="1" applyFont="1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166" fontId="34" fillId="0" borderId="15" xfId="4" applyNumberFormat="1" applyFont="1" applyBorder="1" applyAlignment="1" applyProtection="1">
      <alignment horizontal="left" vertical="center"/>
      <protection locked="0"/>
    </xf>
    <xf numFmtId="0" fontId="60" fillId="0" borderId="0" xfId="4" applyFont="1" applyAlignment="1" applyProtection="1">
      <alignment horizontal="right" vertical="center"/>
      <protection locked="0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8" fillId="0" borderId="4" xfId="0" quotePrefix="1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1" fontId="69" fillId="0" borderId="13" xfId="0" quotePrefix="1" applyNumberFormat="1" applyFont="1" applyBorder="1" applyAlignment="1">
      <alignment horizontal="center" vertical="center"/>
    </xf>
    <xf numFmtId="1" fontId="69" fillId="0" borderId="44" xfId="0" quotePrefix="1" applyNumberFormat="1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48" fillId="5" borderId="4" xfId="0" applyFont="1" applyFill="1" applyBorder="1" applyAlignment="1">
      <alignment horizontal="center" vertical="center" wrapText="1"/>
    </xf>
    <xf numFmtId="0" fontId="48" fillId="5" borderId="18" xfId="0" applyFont="1" applyFill="1" applyBorder="1" applyAlignment="1">
      <alignment horizontal="center" vertical="center"/>
    </xf>
    <xf numFmtId="0" fontId="48" fillId="5" borderId="10" xfId="0" applyFont="1" applyFill="1" applyBorder="1" applyAlignment="1">
      <alignment horizontal="center" vertical="center"/>
    </xf>
    <xf numFmtId="0" fontId="48" fillId="5" borderId="68" xfId="0" applyFont="1" applyFill="1" applyBorder="1" applyAlignment="1">
      <alignment horizontal="center" vertical="center" wrapText="1"/>
    </xf>
    <xf numFmtId="0" fontId="48" fillId="5" borderId="69" xfId="0" applyFont="1" applyFill="1" applyBorder="1" applyAlignment="1">
      <alignment horizontal="center" vertical="center" wrapText="1"/>
    </xf>
    <xf numFmtId="0" fontId="48" fillId="5" borderId="18" xfId="0" applyFont="1" applyFill="1" applyBorder="1" applyAlignment="1">
      <alignment horizontal="center" vertical="center" wrapText="1"/>
    </xf>
    <xf numFmtId="0" fontId="48" fillId="5" borderId="10" xfId="0" applyFont="1" applyFill="1" applyBorder="1" applyAlignment="1">
      <alignment horizontal="center" vertical="center" wrapText="1"/>
    </xf>
    <xf numFmtId="1" fontId="48" fillId="0" borderId="13" xfId="0" quotePrefix="1" applyNumberFormat="1" applyFont="1" applyBorder="1" applyAlignment="1">
      <alignment horizontal="center" vertical="center"/>
    </xf>
    <xf numFmtId="1" fontId="48" fillId="0" borderId="44" xfId="0" quotePrefix="1" applyNumberFormat="1" applyFont="1" applyBorder="1" applyAlignment="1">
      <alignment horizontal="center" vertical="center"/>
    </xf>
    <xf numFmtId="1" fontId="71" fillId="0" borderId="13" xfId="0" quotePrefix="1" applyNumberFormat="1" applyFont="1" applyBorder="1" applyAlignment="1">
      <alignment horizontal="center" vertical="center"/>
    </xf>
    <xf numFmtId="1" fontId="71" fillId="0" borderId="44" xfId="0" quotePrefix="1" applyNumberFormat="1" applyFont="1" applyBorder="1" applyAlignment="1">
      <alignment horizontal="center" vertical="center"/>
    </xf>
    <xf numFmtId="0" fontId="48" fillId="0" borderId="13" xfId="0" quotePrefix="1" applyFont="1" applyBorder="1" applyAlignment="1">
      <alignment horizontal="center" vertical="center"/>
    </xf>
    <xf numFmtId="0" fontId="48" fillId="0" borderId="44" xfId="0" quotePrefix="1" applyFont="1" applyBorder="1" applyAlignment="1">
      <alignment horizontal="center" vertical="center"/>
    </xf>
    <xf numFmtId="0" fontId="69" fillId="0" borderId="13" xfId="0" quotePrefix="1" applyFont="1" applyBorder="1" applyAlignment="1">
      <alignment horizontal="center" vertical="center"/>
    </xf>
    <xf numFmtId="0" fontId="69" fillId="0" borderId="44" xfId="0" quotePrefix="1" applyFont="1" applyBorder="1" applyAlignment="1">
      <alignment horizontal="center" vertical="center"/>
    </xf>
    <xf numFmtId="0" fontId="48" fillId="0" borderId="68" xfId="0" quotePrefix="1" applyFont="1" applyBorder="1" applyAlignment="1">
      <alignment horizontal="center" vertical="center"/>
    </xf>
    <xf numFmtId="0" fontId="48" fillId="0" borderId="1" xfId="0" quotePrefix="1" applyFont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 wrapText="1"/>
    </xf>
    <xf numFmtId="3" fontId="48" fillId="5" borderId="10" xfId="0" applyNumberFormat="1" applyFont="1" applyFill="1" applyBorder="1" applyAlignment="1">
      <alignment horizontal="center" vertical="center" wrapText="1"/>
    </xf>
    <xf numFmtId="0" fontId="69" fillId="0" borderId="4" xfId="0" quotePrefix="1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8" fillId="5" borderId="50" xfId="0" applyFont="1" applyFill="1" applyBorder="1" applyAlignment="1">
      <alignment horizontal="center" vertical="top" wrapText="1"/>
    </xf>
    <xf numFmtId="0" fontId="18" fillId="5" borderId="54" xfId="0" applyFont="1" applyFill="1" applyBorder="1" applyAlignment="1">
      <alignment horizontal="center" vertical="top" wrapText="1"/>
    </xf>
    <xf numFmtId="0" fontId="18" fillId="5" borderId="51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 wrapText="1"/>
    </xf>
    <xf numFmtId="0" fontId="49" fillId="6" borderId="52" xfId="0" applyFont="1" applyFill="1" applyBorder="1" applyAlignment="1">
      <alignment horizontal="center" vertical="center" wrapText="1"/>
    </xf>
    <xf numFmtId="0" fontId="49" fillId="6" borderId="53" xfId="0" applyFont="1" applyFill="1" applyBorder="1" applyAlignment="1">
      <alignment horizontal="center" vertical="center" wrapText="1"/>
    </xf>
    <xf numFmtId="0" fontId="49" fillId="6" borderId="42" xfId="0" applyFont="1" applyFill="1" applyBorder="1" applyAlignment="1">
      <alignment horizontal="center" vertical="center" wrapText="1"/>
    </xf>
    <xf numFmtId="166" fontId="60" fillId="0" borderId="0" xfId="0" applyNumberFormat="1" applyFont="1" applyAlignment="1">
      <alignment horizontal="center" textRotation="180" wrapText="1"/>
    </xf>
    <xf numFmtId="166" fontId="46" fillId="7" borderId="51" xfId="0" applyNumberFormat="1" applyFont="1" applyFill="1" applyBorder="1" applyAlignment="1">
      <alignment horizontal="center" vertical="center" wrapText="1"/>
    </xf>
    <xf numFmtId="166" fontId="46" fillId="7" borderId="55" xfId="0" applyNumberFormat="1" applyFont="1" applyFill="1" applyBorder="1" applyAlignment="1">
      <alignment horizontal="center" vertical="center" wrapText="1"/>
    </xf>
    <xf numFmtId="166" fontId="64" fillId="0" borderId="58" xfId="0" applyNumberFormat="1" applyFont="1" applyBorder="1" applyAlignment="1">
      <alignment horizontal="center" vertical="center" wrapText="1"/>
    </xf>
    <xf numFmtId="166" fontId="58" fillId="0" borderId="0" xfId="0" applyNumberFormat="1" applyFont="1" applyAlignment="1">
      <alignment horizontal="right" vertical="center" wrapText="1"/>
    </xf>
    <xf numFmtId="166" fontId="31" fillId="0" borderId="62" xfId="0" applyNumberFormat="1" applyFont="1" applyBorder="1" applyAlignment="1">
      <alignment horizontal="center" textRotation="180" wrapText="1"/>
    </xf>
    <xf numFmtId="166" fontId="51" fillId="7" borderId="51" xfId="0" applyNumberFormat="1" applyFont="1" applyFill="1" applyBorder="1" applyAlignment="1">
      <alignment horizontal="center" vertical="center" wrapText="1"/>
    </xf>
    <xf numFmtId="166" fontId="51" fillId="7" borderId="55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Alignment="1" applyProtection="1">
      <alignment horizontal="center" vertical="center" wrapText="1"/>
      <protection locked="0"/>
    </xf>
    <xf numFmtId="166" fontId="67" fillId="0" borderId="0" xfId="0" applyNumberFormat="1" applyFont="1" applyAlignment="1">
      <alignment horizontal="right" vertical="center" wrapText="1"/>
    </xf>
    <xf numFmtId="0" fontId="65" fillId="0" borderId="0" xfId="0" applyFont="1" applyAlignment="1">
      <alignment horizontal="right" wrapText="1"/>
    </xf>
    <xf numFmtId="0" fontId="59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7" borderId="69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65" fillId="0" borderId="0" xfId="0" applyFont="1" applyAlignment="1">
      <alignment horizontal="right" vertical="center" wrapText="1"/>
    </xf>
    <xf numFmtId="0" fontId="66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0" fillId="0" borderId="0" xfId="0"/>
    <xf numFmtId="0" fontId="9" fillId="7" borderId="86" xfId="0" applyFont="1" applyFill="1" applyBorder="1" applyAlignment="1">
      <alignment horizontal="left" vertical="center"/>
    </xf>
    <xf numFmtId="0" fontId="10" fillId="7" borderId="72" xfId="0" applyFont="1" applyFill="1" applyBorder="1"/>
    <xf numFmtId="0" fontId="10" fillId="7" borderId="87" xfId="0" applyFont="1" applyFill="1" applyBorder="1"/>
    <xf numFmtId="0" fontId="9" fillId="7" borderId="5" xfId="0" applyFont="1" applyFill="1" applyBorder="1" applyAlignment="1">
      <alignment horizontal="left" vertical="center"/>
    </xf>
    <xf numFmtId="0" fontId="10" fillId="7" borderId="6" xfId="0" applyFont="1" applyFill="1" applyBorder="1"/>
    <xf numFmtId="0" fontId="10" fillId="7" borderId="101" xfId="0" applyFont="1" applyFill="1" applyBorder="1"/>
    <xf numFmtId="49" fontId="19" fillId="5" borderId="19" xfId="0" applyNumberFormat="1" applyFont="1" applyFill="1" applyBorder="1" applyAlignment="1">
      <alignment horizontal="center" vertical="center" wrapText="1"/>
    </xf>
    <xf numFmtId="49" fontId="18" fillId="5" borderId="25" xfId="0" applyNumberFormat="1" applyFont="1" applyFill="1" applyBorder="1"/>
    <xf numFmtId="49" fontId="2" fillId="5" borderId="21" xfId="0" applyNumberFormat="1" applyFont="1" applyFill="1" applyBorder="1" applyAlignment="1">
      <alignment horizontal="center" vertical="center" wrapText="1"/>
    </xf>
    <xf numFmtId="49" fontId="2" fillId="5" borderId="26" xfId="0" applyNumberFormat="1" applyFont="1" applyFill="1" applyBorder="1" applyAlignment="1">
      <alignment horizontal="center" vertical="center" wrapText="1"/>
    </xf>
    <xf numFmtId="3" fontId="67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0" fontId="59" fillId="0" borderId="0" xfId="0" applyFont="1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5" borderId="79" xfId="0" applyFont="1" applyFill="1" applyBorder="1" applyAlignment="1">
      <alignment horizontal="center" vertical="center" textRotation="90"/>
    </xf>
    <xf numFmtId="0" fontId="18" fillId="5" borderId="97" xfId="0" applyFont="1" applyFill="1" applyBorder="1"/>
    <xf numFmtId="0" fontId="19" fillId="5" borderId="88" xfId="0" applyFont="1" applyFill="1" applyBorder="1" applyAlignment="1">
      <alignment horizontal="center" vertical="center" wrapText="1"/>
    </xf>
    <xf numFmtId="0" fontId="18" fillId="5" borderId="98" xfId="0" applyFont="1" applyFill="1" applyBorder="1"/>
    <xf numFmtId="3" fontId="19" fillId="5" borderId="19" xfId="0" applyNumberFormat="1" applyFont="1" applyFill="1" applyBorder="1" applyAlignment="1">
      <alignment horizontal="center" vertical="center" wrapText="1"/>
    </xf>
    <xf numFmtId="0" fontId="18" fillId="5" borderId="25" xfId="0" applyFont="1" applyFill="1" applyBorder="1"/>
    <xf numFmtId="0" fontId="65" fillId="0" borderId="0" xfId="0" applyFont="1" applyAlignment="1">
      <alignment horizontal="right"/>
    </xf>
    <xf numFmtId="0" fontId="65" fillId="0" borderId="0" xfId="0" applyFont="1" applyAlignment="1">
      <alignment horizontal="right" vertical="center"/>
    </xf>
    <xf numFmtId="3" fontId="26" fillId="0" borderId="0" xfId="2" applyNumberFormat="1" applyFont="1" applyAlignment="1">
      <alignment horizontal="center"/>
    </xf>
    <xf numFmtId="3" fontId="26" fillId="0" borderId="14" xfId="2" applyNumberFormat="1" applyFont="1" applyBorder="1" applyAlignment="1">
      <alignment horizontal="center"/>
    </xf>
    <xf numFmtId="3" fontId="26" fillId="0" borderId="0" xfId="2" applyNumberFormat="1" applyFont="1" applyAlignment="1">
      <alignment horizontal="left"/>
    </xf>
    <xf numFmtId="3" fontId="26" fillId="0" borderId="14" xfId="2" applyNumberFormat="1" applyFont="1" applyBorder="1" applyAlignment="1">
      <alignment horizontal="left"/>
    </xf>
    <xf numFmtId="0" fontId="51" fillId="7" borderId="51" xfId="4" applyFont="1" applyFill="1" applyBorder="1" applyAlignment="1">
      <alignment horizontal="center" vertical="center" wrapText="1"/>
    </xf>
    <xf numFmtId="0" fontId="51" fillId="7" borderId="55" xfId="4" applyFont="1" applyFill="1" applyBorder="1" applyAlignment="1">
      <alignment horizontal="center" vertical="center" wrapText="1"/>
    </xf>
    <xf numFmtId="0" fontId="51" fillId="7" borderId="74" xfId="4" applyFont="1" applyFill="1" applyBorder="1" applyAlignment="1">
      <alignment horizontal="center" vertical="center" wrapText="1"/>
    </xf>
    <xf numFmtId="0" fontId="51" fillId="7" borderId="110" xfId="4" applyFont="1" applyFill="1" applyBorder="1" applyAlignment="1">
      <alignment horizontal="center" vertical="center" wrapText="1"/>
    </xf>
    <xf numFmtId="0" fontId="51" fillId="7" borderId="31" xfId="4" applyFont="1" applyFill="1" applyBorder="1" applyAlignment="1">
      <alignment horizontal="center" vertical="center" wrapText="1"/>
    </xf>
    <xf numFmtId="0" fontId="36" fillId="7" borderId="117" xfId="4" applyFont="1" applyFill="1" applyBorder="1" applyAlignment="1">
      <alignment horizontal="center" vertical="center" wrapText="1"/>
    </xf>
    <xf numFmtId="0" fontId="36" fillId="7" borderId="65" xfId="4" applyFont="1" applyFill="1" applyBorder="1" applyAlignment="1">
      <alignment horizontal="center" vertical="center" wrapText="1"/>
    </xf>
    <xf numFmtId="0" fontId="51" fillId="7" borderId="51" xfId="0" applyFont="1" applyFill="1" applyBorder="1" applyAlignment="1" applyProtection="1">
      <alignment horizontal="center" vertical="center" wrapText="1"/>
      <protection locked="0"/>
    </xf>
    <xf numFmtId="0" fontId="51" fillId="7" borderId="55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>
      <alignment horizontal="right" vertical="center"/>
    </xf>
    <xf numFmtId="0" fontId="83" fillId="0" borderId="0" xfId="0" applyFont="1"/>
  </cellXfs>
  <cellStyles count="7">
    <cellStyle name="Ezres" xfId="6" builtinId="3"/>
    <cellStyle name="Figyelmeztetés 2" xfId="1" xr:uid="{00000000-0005-0000-0000-000001000000}"/>
    <cellStyle name="Normál" xfId="0" builtinId="0"/>
    <cellStyle name="Normál 2" xfId="5" xr:uid="{00000000-0005-0000-0000-000003000000}"/>
    <cellStyle name="Normál_EU-s tábla kv-hez_EU projektek tábla" xfId="2" xr:uid="{00000000-0005-0000-0000-000004000000}"/>
    <cellStyle name="Normál_KVRENMUNKA" xfId="4" xr:uid="{00000000-0005-0000-0000-000005000000}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21/Ei.mod/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1">
          <cell r="R1" t="str">
            <v>ben</v>
          </cell>
        </row>
        <row r="7">
          <cell r="D7">
            <v>2021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7">
          <cell r="M7" t="str">
            <v>Forintban!</v>
          </cell>
        </row>
      </sheetData>
      <sheetData sheetId="4"/>
      <sheetData sheetId="5"/>
      <sheetData sheetId="6"/>
      <sheetData sheetId="7">
        <row r="2">
          <cell r="I2" t="str">
            <v>Forintban!</v>
          </cell>
        </row>
      </sheetData>
      <sheetData sheetId="8">
        <row r="2">
          <cell r="I2" t="str">
            <v>Forintban!</v>
          </cell>
        </row>
        <row r="28">
          <cell r="I28">
            <v>0</v>
          </cell>
        </row>
      </sheetData>
      <sheetData sheetId="9"/>
      <sheetData sheetId="10">
        <row r="31">
          <cell r="F31" t="str">
            <v>Eddigi módosítások összege 2021-ben</v>
          </cell>
          <cell r="G31" t="str">
            <v>1. sz. módosítás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165"/>
  <sheetViews>
    <sheetView view="pageBreakPreview" zoomScale="60" zoomScaleNormal="100" workbookViewId="0">
      <selection activeCell="D9" sqref="D9"/>
    </sheetView>
  </sheetViews>
  <sheetFormatPr defaultRowHeight="15.75" x14ac:dyDescent="0.25"/>
  <cols>
    <col min="1" max="1" width="5" style="191" customWidth="1"/>
    <col min="2" max="2" width="68" style="191" customWidth="1"/>
    <col min="3" max="3" width="10.5546875" style="191" customWidth="1"/>
    <col min="4" max="4" width="9.88671875" style="191" customWidth="1"/>
    <col min="5" max="5" width="9.88671875" style="290" customWidth="1"/>
    <col min="6" max="6" width="9.88671875" style="191" customWidth="1"/>
    <col min="7" max="7" width="12" style="191" hidden="1" customWidth="1"/>
    <col min="8" max="11" width="9.88671875" style="191" hidden="1" customWidth="1"/>
    <col min="12" max="12" width="9.88671875" style="191" customWidth="1"/>
    <col min="13" max="13" width="15.109375" style="191" customWidth="1"/>
    <col min="14" max="14" width="9.88671875" style="191" hidden="1" customWidth="1"/>
    <col min="15" max="256" width="8.88671875" style="191"/>
    <col min="257" max="257" width="5" style="191" customWidth="1"/>
    <col min="258" max="258" width="39.77734375" style="191" customWidth="1"/>
    <col min="259" max="259" width="10.109375" style="191" customWidth="1"/>
    <col min="260" max="260" width="10.5546875" style="191" customWidth="1"/>
    <col min="261" max="262" width="9.88671875" style="191" customWidth="1"/>
    <col min="263" max="267" width="0" style="191" hidden="1" customWidth="1"/>
    <col min="268" max="269" width="9.88671875" style="191" customWidth="1"/>
    <col min="270" max="512" width="8.88671875" style="191"/>
    <col min="513" max="513" width="5" style="191" customWidth="1"/>
    <col min="514" max="514" width="39.77734375" style="191" customWidth="1"/>
    <col min="515" max="515" width="10.109375" style="191" customWidth="1"/>
    <col min="516" max="516" width="10.5546875" style="191" customWidth="1"/>
    <col min="517" max="518" width="9.88671875" style="191" customWidth="1"/>
    <col min="519" max="523" width="0" style="191" hidden="1" customWidth="1"/>
    <col min="524" max="525" width="9.88671875" style="191" customWidth="1"/>
    <col min="526" max="768" width="8.88671875" style="191"/>
    <col min="769" max="769" width="5" style="191" customWidth="1"/>
    <col min="770" max="770" width="39.77734375" style="191" customWidth="1"/>
    <col min="771" max="771" width="10.109375" style="191" customWidth="1"/>
    <col min="772" max="772" width="10.5546875" style="191" customWidth="1"/>
    <col min="773" max="774" width="9.88671875" style="191" customWidth="1"/>
    <col min="775" max="779" width="0" style="191" hidden="1" customWidth="1"/>
    <col min="780" max="781" width="9.88671875" style="191" customWidth="1"/>
    <col min="782" max="1024" width="8.88671875" style="191"/>
    <col min="1025" max="1025" width="5" style="191" customWidth="1"/>
    <col min="1026" max="1026" width="39.77734375" style="191" customWidth="1"/>
    <col min="1027" max="1027" width="10.109375" style="191" customWidth="1"/>
    <col min="1028" max="1028" width="10.5546875" style="191" customWidth="1"/>
    <col min="1029" max="1030" width="9.88671875" style="191" customWidth="1"/>
    <col min="1031" max="1035" width="0" style="191" hidden="1" customWidth="1"/>
    <col min="1036" max="1037" width="9.88671875" style="191" customWidth="1"/>
    <col min="1038" max="1280" width="8.88671875" style="191"/>
    <col min="1281" max="1281" width="5" style="191" customWidth="1"/>
    <col min="1282" max="1282" width="39.77734375" style="191" customWidth="1"/>
    <col min="1283" max="1283" width="10.109375" style="191" customWidth="1"/>
    <col min="1284" max="1284" width="10.5546875" style="191" customWidth="1"/>
    <col min="1285" max="1286" width="9.88671875" style="191" customWidth="1"/>
    <col min="1287" max="1291" width="0" style="191" hidden="1" customWidth="1"/>
    <col min="1292" max="1293" width="9.88671875" style="191" customWidth="1"/>
    <col min="1294" max="1536" width="8.88671875" style="191"/>
    <col min="1537" max="1537" width="5" style="191" customWidth="1"/>
    <col min="1538" max="1538" width="39.77734375" style="191" customWidth="1"/>
    <col min="1539" max="1539" width="10.109375" style="191" customWidth="1"/>
    <col min="1540" max="1540" width="10.5546875" style="191" customWidth="1"/>
    <col min="1541" max="1542" width="9.88671875" style="191" customWidth="1"/>
    <col min="1543" max="1547" width="0" style="191" hidden="1" customWidth="1"/>
    <col min="1548" max="1549" width="9.88671875" style="191" customWidth="1"/>
    <col min="1550" max="1792" width="8.88671875" style="191"/>
    <col min="1793" max="1793" width="5" style="191" customWidth="1"/>
    <col min="1794" max="1794" width="39.77734375" style="191" customWidth="1"/>
    <col min="1795" max="1795" width="10.109375" style="191" customWidth="1"/>
    <col min="1796" max="1796" width="10.5546875" style="191" customWidth="1"/>
    <col min="1797" max="1798" width="9.88671875" style="191" customWidth="1"/>
    <col min="1799" max="1803" width="0" style="191" hidden="1" customWidth="1"/>
    <col min="1804" max="1805" width="9.88671875" style="191" customWidth="1"/>
    <col min="1806" max="2048" width="8.88671875" style="191"/>
    <col min="2049" max="2049" width="5" style="191" customWidth="1"/>
    <col min="2050" max="2050" width="39.77734375" style="191" customWidth="1"/>
    <col min="2051" max="2051" width="10.109375" style="191" customWidth="1"/>
    <col min="2052" max="2052" width="10.5546875" style="191" customWidth="1"/>
    <col min="2053" max="2054" width="9.88671875" style="191" customWidth="1"/>
    <col min="2055" max="2059" width="0" style="191" hidden="1" customWidth="1"/>
    <col min="2060" max="2061" width="9.88671875" style="191" customWidth="1"/>
    <col min="2062" max="2304" width="8.88671875" style="191"/>
    <col min="2305" max="2305" width="5" style="191" customWidth="1"/>
    <col min="2306" max="2306" width="39.77734375" style="191" customWidth="1"/>
    <col min="2307" max="2307" width="10.109375" style="191" customWidth="1"/>
    <col min="2308" max="2308" width="10.5546875" style="191" customWidth="1"/>
    <col min="2309" max="2310" width="9.88671875" style="191" customWidth="1"/>
    <col min="2311" max="2315" width="0" style="191" hidden="1" customWidth="1"/>
    <col min="2316" max="2317" width="9.88671875" style="191" customWidth="1"/>
    <col min="2318" max="2560" width="8.88671875" style="191"/>
    <col min="2561" max="2561" width="5" style="191" customWidth="1"/>
    <col min="2562" max="2562" width="39.77734375" style="191" customWidth="1"/>
    <col min="2563" max="2563" width="10.109375" style="191" customWidth="1"/>
    <col min="2564" max="2564" width="10.5546875" style="191" customWidth="1"/>
    <col min="2565" max="2566" width="9.88671875" style="191" customWidth="1"/>
    <col min="2567" max="2571" width="0" style="191" hidden="1" customWidth="1"/>
    <col min="2572" max="2573" width="9.88671875" style="191" customWidth="1"/>
    <col min="2574" max="2816" width="8.88671875" style="191"/>
    <col min="2817" max="2817" width="5" style="191" customWidth="1"/>
    <col min="2818" max="2818" width="39.77734375" style="191" customWidth="1"/>
    <col min="2819" max="2819" width="10.109375" style="191" customWidth="1"/>
    <col min="2820" max="2820" width="10.5546875" style="191" customWidth="1"/>
    <col min="2821" max="2822" width="9.88671875" style="191" customWidth="1"/>
    <col min="2823" max="2827" width="0" style="191" hidden="1" customWidth="1"/>
    <col min="2828" max="2829" width="9.88671875" style="191" customWidth="1"/>
    <col min="2830" max="3072" width="8.88671875" style="191"/>
    <col min="3073" max="3073" width="5" style="191" customWidth="1"/>
    <col min="3074" max="3074" width="39.77734375" style="191" customWidth="1"/>
    <col min="3075" max="3075" width="10.109375" style="191" customWidth="1"/>
    <col min="3076" max="3076" width="10.5546875" style="191" customWidth="1"/>
    <col min="3077" max="3078" width="9.88671875" style="191" customWidth="1"/>
    <col min="3079" max="3083" width="0" style="191" hidden="1" customWidth="1"/>
    <col min="3084" max="3085" width="9.88671875" style="191" customWidth="1"/>
    <col min="3086" max="3328" width="8.88671875" style="191"/>
    <col min="3329" max="3329" width="5" style="191" customWidth="1"/>
    <col min="3330" max="3330" width="39.77734375" style="191" customWidth="1"/>
    <col min="3331" max="3331" width="10.109375" style="191" customWidth="1"/>
    <col min="3332" max="3332" width="10.5546875" style="191" customWidth="1"/>
    <col min="3333" max="3334" width="9.88671875" style="191" customWidth="1"/>
    <col min="3335" max="3339" width="0" style="191" hidden="1" customWidth="1"/>
    <col min="3340" max="3341" width="9.88671875" style="191" customWidth="1"/>
    <col min="3342" max="3584" width="8.88671875" style="191"/>
    <col min="3585" max="3585" width="5" style="191" customWidth="1"/>
    <col min="3586" max="3586" width="39.77734375" style="191" customWidth="1"/>
    <col min="3587" max="3587" width="10.109375" style="191" customWidth="1"/>
    <col min="3588" max="3588" width="10.5546875" style="191" customWidth="1"/>
    <col min="3589" max="3590" width="9.88671875" style="191" customWidth="1"/>
    <col min="3591" max="3595" width="0" style="191" hidden="1" customWidth="1"/>
    <col min="3596" max="3597" width="9.88671875" style="191" customWidth="1"/>
    <col min="3598" max="3840" width="8.88671875" style="191"/>
    <col min="3841" max="3841" width="5" style="191" customWidth="1"/>
    <col min="3842" max="3842" width="39.77734375" style="191" customWidth="1"/>
    <col min="3843" max="3843" width="10.109375" style="191" customWidth="1"/>
    <col min="3844" max="3844" width="10.5546875" style="191" customWidth="1"/>
    <col min="3845" max="3846" width="9.88671875" style="191" customWidth="1"/>
    <col min="3847" max="3851" width="0" style="191" hidden="1" customWidth="1"/>
    <col min="3852" max="3853" width="9.88671875" style="191" customWidth="1"/>
    <col min="3854" max="4096" width="8.88671875" style="191"/>
    <col min="4097" max="4097" width="5" style="191" customWidth="1"/>
    <col min="4098" max="4098" width="39.77734375" style="191" customWidth="1"/>
    <col min="4099" max="4099" width="10.109375" style="191" customWidth="1"/>
    <col min="4100" max="4100" width="10.5546875" style="191" customWidth="1"/>
    <col min="4101" max="4102" width="9.88671875" style="191" customWidth="1"/>
    <col min="4103" max="4107" width="0" style="191" hidden="1" customWidth="1"/>
    <col min="4108" max="4109" width="9.88671875" style="191" customWidth="1"/>
    <col min="4110" max="4352" width="8.88671875" style="191"/>
    <col min="4353" max="4353" width="5" style="191" customWidth="1"/>
    <col min="4354" max="4354" width="39.77734375" style="191" customWidth="1"/>
    <col min="4355" max="4355" width="10.109375" style="191" customWidth="1"/>
    <col min="4356" max="4356" width="10.5546875" style="191" customWidth="1"/>
    <col min="4357" max="4358" width="9.88671875" style="191" customWidth="1"/>
    <col min="4359" max="4363" width="0" style="191" hidden="1" customWidth="1"/>
    <col min="4364" max="4365" width="9.88671875" style="191" customWidth="1"/>
    <col min="4366" max="4608" width="8.88671875" style="191"/>
    <col min="4609" max="4609" width="5" style="191" customWidth="1"/>
    <col min="4610" max="4610" width="39.77734375" style="191" customWidth="1"/>
    <col min="4611" max="4611" width="10.109375" style="191" customWidth="1"/>
    <col min="4612" max="4612" width="10.5546875" style="191" customWidth="1"/>
    <col min="4613" max="4614" width="9.88671875" style="191" customWidth="1"/>
    <col min="4615" max="4619" width="0" style="191" hidden="1" customWidth="1"/>
    <col min="4620" max="4621" width="9.88671875" style="191" customWidth="1"/>
    <col min="4622" max="4864" width="8.88671875" style="191"/>
    <col min="4865" max="4865" width="5" style="191" customWidth="1"/>
    <col min="4866" max="4866" width="39.77734375" style="191" customWidth="1"/>
    <col min="4867" max="4867" width="10.109375" style="191" customWidth="1"/>
    <col min="4868" max="4868" width="10.5546875" style="191" customWidth="1"/>
    <col min="4869" max="4870" width="9.88671875" style="191" customWidth="1"/>
    <col min="4871" max="4875" width="0" style="191" hidden="1" customWidth="1"/>
    <col min="4876" max="4877" width="9.88671875" style="191" customWidth="1"/>
    <col min="4878" max="5120" width="8.88671875" style="191"/>
    <col min="5121" max="5121" width="5" style="191" customWidth="1"/>
    <col min="5122" max="5122" width="39.77734375" style="191" customWidth="1"/>
    <col min="5123" max="5123" width="10.109375" style="191" customWidth="1"/>
    <col min="5124" max="5124" width="10.5546875" style="191" customWidth="1"/>
    <col min="5125" max="5126" width="9.88671875" style="191" customWidth="1"/>
    <col min="5127" max="5131" width="0" style="191" hidden="1" customWidth="1"/>
    <col min="5132" max="5133" width="9.88671875" style="191" customWidth="1"/>
    <col min="5134" max="5376" width="8.88671875" style="191"/>
    <col min="5377" max="5377" width="5" style="191" customWidth="1"/>
    <col min="5378" max="5378" width="39.77734375" style="191" customWidth="1"/>
    <col min="5379" max="5379" width="10.109375" style="191" customWidth="1"/>
    <col min="5380" max="5380" width="10.5546875" style="191" customWidth="1"/>
    <col min="5381" max="5382" width="9.88671875" style="191" customWidth="1"/>
    <col min="5383" max="5387" width="0" style="191" hidden="1" customWidth="1"/>
    <col min="5388" max="5389" width="9.88671875" style="191" customWidth="1"/>
    <col min="5390" max="5632" width="8.88671875" style="191"/>
    <col min="5633" max="5633" width="5" style="191" customWidth="1"/>
    <col min="5634" max="5634" width="39.77734375" style="191" customWidth="1"/>
    <col min="5635" max="5635" width="10.109375" style="191" customWidth="1"/>
    <col min="5636" max="5636" width="10.5546875" style="191" customWidth="1"/>
    <col min="5637" max="5638" width="9.88671875" style="191" customWidth="1"/>
    <col min="5639" max="5643" width="0" style="191" hidden="1" customWidth="1"/>
    <col min="5644" max="5645" width="9.88671875" style="191" customWidth="1"/>
    <col min="5646" max="5888" width="8.88671875" style="191"/>
    <col min="5889" max="5889" width="5" style="191" customWidth="1"/>
    <col min="5890" max="5890" width="39.77734375" style="191" customWidth="1"/>
    <col min="5891" max="5891" width="10.109375" style="191" customWidth="1"/>
    <col min="5892" max="5892" width="10.5546875" style="191" customWidth="1"/>
    <col min="5893" max="5894" width="9.88671875" style="191" customWidth="1"/>
    <col min="5895" max="5899" width="0" style="191" hidden="1" customWidth="1"/>
    <col min="5900" max="5901" width="9.88671875" style="191" customWidth="1"/>
    <col min="5902" max="6144" width="8.88671875" style="191"/>
    <col min="6145" max="6145" width="5" style="191" customWidth="1"/>
    <col min="6146" max="6146" width="39.77734375" style="191" customWidth="1"/>
    <col min="6147" max="6147" width="10.109375" style="191" customWidth="1"/>
    <col min="6148" max="6148" width="10.5546875" style="191" customWidth="1"/>
    <col min="6149" max="6150" width="9.88671875" style="191" customWidth="1"/>
    <col min="6151" max="6155" width="0" style="191" hidden="1" customWidth="1"/>
    <col min="6156" max="6157" width="9.88671875" style="191" customWidth="1"/>
    <col min="6158" max="6400" width="8.88671875" style="191"/>
    <col min="6401" max="6401" width="5" style="191" customWidth="1"/>
    <col min="6402" max="6402" width="39.77734375" style="191" customWidth="1"/>
    <col min="6403" max="6403" width="10.109375" style="191" customWidth="1"/>
    <col min="6404" max="6404" width="10.5546875" style="191" customWidth="1"/>
    <col min="6405" max="6406" width="9.88671875" style="191" customWidth="1"/>
    <col min="6407" max="6411" width="0" style="191" hidden="1" customWidth="1"/>
    <col min="6412" max="6413" width="9.88671875" style="191" customWidth="1"/>
    <col min="6414" max="6656" width="8.88671875" style="191"/>
    <col min="6657" max="6657" width="5" style="191" customWidth="1"/>
    <col min="6658" max="6658" width="39.77734375" style="191" customWidth="1"/>
    <col min="6659" max="6659" width="10.109375" style="191" customWidth="1"/>
    <col min="6660" max="6660" width="10.5546875" style="191" customWidth="1"/>
    <col min="6661" max="6662" width="9.88671875" style="191" customWidth="1"/>
    <col min="6663" max="6667" width="0" style="191" hidden="1" customWidth="1"/>
    <col min="6668" max="6669" width="9.88671875" style="191" customWidth="1"/>
    <col min="6670" max="6912" width="8.88671875" style="191"/>
    <col min="6913" max="6913" width="5" style="191" customWidth="1"/>
    <col min="6914" max="6914" width="39.77734375" style="191" customWidth="1"/>
    <col min="6915" max="6915" width="10.109375" style="191" customWidth="1"/>
    <col min="6916" max="6916" width="10.5546875" style="191" customWidth="1"/>
    <col min="6917" max="6918" width="9.88671875" style="191" customWidth="1"/>
    <col min="6919" max="6923" width="0" style="191" hidden="1" customWidth="1"/>
    <col min="6924" max="6925" width="9.88671875" style="191" customWidth="1"/>
    <col min="6926" max="7168" width="8.88671875" style="191"/>
    <col min="7169" max="7169" width="5" style="191" customWidth="1"/>
    <col min="7170" max="7170" width="39.77734375" style="191" customWidth="1"/>
    <col min="7171" max="7171" width="10.109375" style="191" customWidth="1"/>
    <col min="7172" max="7172" width="10.5546875" style="191" customWidth="1"/>
    <col min="7173" max="7174" width="9.88671875" style="191" customWidth="1"/>
    <col min="7175" max="7179" width="0" style="191" hidden="1" customWidth="1"/>
    <col min="7180" max="7181" width="9.88671875" style="191" customWidth="1"/>
    <col min="7182" max="7424" width="8.88671875" style="191"/>
    <col min="7425" max="7425" width="5" style="191" customWidth="1"/>
    <col min="7426" max="7426" width="39.77734375" style="191" customWidth="1"/>
    <col min="7427" max="7427" width="10.109375" style="191" customWidth="1"/>
    <col min="7428" max="7428" width="10.5546875" style="191" customWidth="1"/>
    <col min="7429" max="7430" width="9.88671875" style="191" customWidth="1"/>
    <col min="7431" max="7435" width="0" style="191" hidden="1" customWidth="1"/>
    <col min="7436" max="7437" width="9.88671875" style="191" customWidth="1"/>
    <col min="7438" max="7680" width="8.88671875" style="191"/>
    <col min="7681" max="7681" width="5" style="191" customWidth="1"/>
    <col min="7682" max="7682" width="39.77734375" style="191" customWidth="1"/>
    <col min="7683" max="7683" width="10.109375" style="191" customWidth="1"/>
    <col min="7684" max="7684" width="10.5546875" style="191" customWidth="1"/>
    <col min="7685" max="7686" width="9.88671875" style="191" customWidth="1"/>
    <col min="7687" max="7691" width="0" style="191" hidden="1" customWidth="1"/>
    <col min="7692" max="7693" width="9.88671875" style="191" customWidth="1"/>
    <col min="7694" max="7936" width="8.88671875" style="191"/>
    <col min="7937" max="7937" width="5" style="191" customWidth="1"/>
    <col min="7938" max="7938" width="39.77734375" style="191" customWidth="1"/>
    <col min="7939" max="7939" width="10.109375" style="191" customWidth="1"/>
    <col min="7940" max="7940" width="10.5546875" style="191" customWidth="1"/>
    <col min="7941" max="7942" width="9.88671875" style="191" customWidth="1"/>
    <col min="7943" max="7947" width="0" style="191" hidden="1" customWidth="1"/>
    <col min="7948" max="7949" width="9.88671875" style="191" customWidth="1"/>
    <col min="7950" max="8192" width="8.88671875" style="191"/>
    <col min="8193" max="8193" width="5" style="191" customWidth="1"/>
    <col min="8194" max="8194" width="39.77734375" style="191" customWidth="1"/>
    <col min="8195" max="8195" width="10.109375" style="191" customWidth="1"/>
    <col min="8196" max="8196" width="10.5546875" style="191" customWidth="1"/>
    <col min="8197" max="8198" width="9.88671875" style="191" customWidth="1"/>
    <col min="8199" max="8203" width="0" style="191" hidden="1" customWidth="1"/>
    <col min="8204" max="8205" width="9.88671875" style="191" customWidth="1"/>
    <col min="8206" max="8448" width="8.88671875" style="191"/>
    <col min="8449" max="8449" width="5" style="191" customWidth="1"/>
    <col min="8450" max="8450" width="39.77734375" style="191" customWidth="1"/>
    <col min="8451" max="8451" width="10.109375" style="191" customWidth="1"/>
    <col min="8452" max="8452" width="10.5546875" style="191" customWidth="1"/>
    <col min="8453" max="8454" width="9.88671875" style="191" customWidth="1"/>
    <col min="8455" max="8459" width="0" style="191" hidden="1" customWidth="1"/>
    <col min="8460" max="8461" width="9.88671875" style="191" customWidth="1"/>
    <col min="8462" max="8704" width="8.88671875" style="191"/>
    <col min="8705" max="8705" width="5" style="191" customWidth="1"/>
    <col min="8706" max="8706" width="39.77734375" style="191" customWidth="1"/>
    <col min="8707" max="8707" width="10.109375" style="191" customWidth="1"/>
    <col min="8708" max="8708" width="10.5546875" style="191" customWidth="1"/>
    <col min="8709" max="8710" width="9.88671875" style="191" customWidth="1"/>
    <col min="8711" max="8715" width="0" style="191" hidden="1" customWidth="1"/>
    <col min="8716" max="8717" width="9.88671875" style="191" customWidth="1"/>
    <col min="8718" max="8960" width="8.88671875" style="191"/>
    <col min="8961" max="8961" width="5" style="191" customWidth="1"/>
    <col min="8962" max="8962" width="39.77734375" style="191" customWidth="1"/>
    <col min="8963" max="8963" width="10.109375" style="191" customWidth="1"/>
    <col min="8964" max="8964" width="10.5546875" style="191" customWidth="1"/>
    <col min="8965" max="8966" width="9.88671875" style="191" customWidth="1"/>
    <col min="8967" max="8971" width="0" style="191" hidden="1" customWidth="1"/>
    <col min="8972" max="8973" width="9.88671875" style="191" customWidth="1"/>
    <col min="8974" max="9216" width="8.88671875" style="191"/>
    <col min="9217" max="9217" width="5" style="191" customWidth="1"/>
    <col min="9218" max="9218" width="39.77734375" style="191" customWidth="1"/>
    <col min="9219" max="9219" width="10.109375" style="191" customWidth="1"/>
    <col min="9220" max="9220" width="10.5546875" style="191" customWidth="1"/>
    <col min="9221" max="9222" width="9.88671875" style="191" customWidth="1"/>
    <col min="9223" max="9227" width="0" style="191" hidden="1" customWidth="1"/>
    <col min="9228" max="9229" width="9.88671875" style="191" customWidth="1"/>
    <col min="9230" max="9472" width="8.88671875" style="191"/>
    <col min="9473" max="9473" width="5" style="191" customWidth="1"/>
    <col min="9474" max="9474" width="39.77734375" style="191" customWidth="1"/>
    <col min="9475" max="9475" width="10.109375" style="191" customWidth="1"/>
    <col min="9476" max="9476" width="10.5546875" style="191" customWidth="1"/>
    <col min="9477" max="9478" width="9.88671875" style="191" customWidth="1"/>
    <col min="9479" max="9483" width="0" style="191" hidden="1" customWidth="1"/>
    <col min="9484" max="9485" width="9.88671875" style="191" customWidth="1"/>
    <col min="9486" max="9728" width="8.88671875" style="191"/>
    <col min="9729" max="9729" width="5" style="191" customWidth="1"/>
    <col min="9730" max="9730" width="39.77734375" style="191" customWidth="1"/>
    <col min="9731" max="9731" width="10.109375" style="191" customWidth="1"/>
    <col min="9732" max="9732" width="10.5546875" style="191" customWidth="1"/>
    <col min="9733" max="9734" width="9.88671875" style="191" customWidth="1"/>
    <col min="9735" max="9739" width="0" style="191" hidden="1" customWidth="1"/>
    <col min="9740" max="9741" width="9.88671875" style="191" customWidth="1"/>
    <col min="9742" max="9984" width="8.88671875" style="191"/>
    <col min="9985" max="9985" width="5" style="191" customWidth="1"/>
    <col min="9986" max="9986" width="39.77734375" style="191" customWidth="1"/>
    <col min="9987" max="9987" width="10.109375" style="191" customWidth="1"/>
    <col min="9988" max="9988" width="10.5546875" style="191" customWidth="1"/>
    <col min="9989" max="9990" width="9.88671875" style="191" customWidth="1"/>
    <col min="9991" max="9995" width="0" style="191" hidden="1" customWidth="1"/>
    <col min="9996" max="9997" width="9.88671875" style="191" customWidth="1"/>
    <col min="9998" max="10240" width="8.88671875" style="191"/>
    <col min="10241" max="10241" width="5" style="191" customWidth="1"/>
    <col min="10242" max="10242" width="39.77734375" style="191" customWidth="1"/>
    <col min="10243" max="10243" width="10.109375" style="191" customWidth="1"/>
    <col min="10244" max="10244" width="10.5546875" style="191" customWidth="1"/>
    <col min="10245" max="10246" width="9.88671875" style="191" customWidth="1"/>
    <col min="10247" max="10251" width="0" style="191" hidden="1" customWidth="1"/>
    <col min="10252" max="10253" width="9.88671875" style="191" customWidth="1"/>
    <col min="10254" max="10496" width="8.88671875" style="191"/>
    <col min="10497" max="10497" width="5" style="191" customWidth="1"/>
    <col min="10498" max="10498" width="39.77734375" style="191" customWidth="1"/>
    <col min="10499" max="10499" width="10.109375" style="191" customWidth="1"/>
    <col min="10500" max="10500" width="10.5546875" style="191" customWidth="1"/>
    <col min="10501" max="10502" width="9.88671875" style="191" customWidth="1"/>
    <col min="10503" max="10507" width="0" style="191" hidden="1" customWidth="1"/>
    <col min="10508" max="10509" width="9.88671875" style="191" customWidth="1"/>
    <col min="10510" max="10752" width="8.88671875" style="191"/>
    <col min="10753" max="10753" width="5" style="191" customWidth="1"/>
    <col min="10754" max="10754" width="39.77734375" style="191" customWidth="1"/>
    <col min="10755" max="10755" width="10.109375" style="191" customWidth="1"/>
    <col min="10756" max="10756" width="10.5546875" style="191" customWidth="1"/>
    <col min="10757" max="10758" width="9.88671875" style="191" customWidth="1"/>
    <col min="10759" max="10763" width="0" style="191" hidden="1" customWidth="1"/>
    <col min="10764" max="10765" width="9.88671875" style="191" customWidth="1"/>
    <col min="10766" max="11008" width="8.88671875" style="191"/>
    <col min="11009" max="11009" width="5" style="191" customWidth="1"/>
    <col min="11010" max="11010" width="39.77734375" style="191" customWidth="1"/>
    <col min="11011" max="11011" width="10.109375" style="191" customWidth="1"/>
    <col min="11012" max="11012" width="10.5546875" style="191" customWidth="1"/>
    <col min="11013" max="11014" width="9.88671875" style="191" customWidth="1"/>
    <col min="11015" max="11019" width="0" style="191" hidden="1" customWidth="1"/>
    <col min="11020" max="11021" width="9.88671875" style="191" customWidth="1"/>
    <col min="11022" max="11264" width="8.88671875" style="191"/>
    <col min="11265" max="11265" width="5" style="191" customWidth="1"/>
    <col min="11266" max="11266" width="39.77734375" style="191" customWidth="1"/>
    <col min="11267" max="11267" width="10.109375" style="191" customWidth="1"/>
    <col min="11268" max="11268" width="10.5546875" style="191" customWidth="1"/>
    <col min="11269" max="11270" width="9.88671875" style="191" customWidth="1"/>
    <col min="11271" max="11275" width="0" style="191" hidden="1" customWidth="1"/>
    <col min="11276" max="11277" width="9.88671875" style="191" customWidth="1"/>
    <col min="11278" max="11520" width="8.88671875" style="191"/>
    <col min="11521" max="11521" width="5" style="191" customWidth="1"/>
    <col min="11522" max="11522" width="39.77734375" style="191" customWidth="1"/>
    <col min="11523" max="11523" width="10.109375" style="191" customWidth="1"/>
    <col min="11524" max="11524" width="10.5546875" style="191" customWidth="1"/>
    <col min="11525" max="11526" width="9.88671875" style="191" customWidth="1"/>
    <col min="11527" max="11531" width="0" style="191" hidden="1" customWidth="1"/>
    <col min="11532" max="11533" width="9.88671875" style="191" customWidth="1"/>
    <col min="11534" max="11776" width="8.88671875" style="191"/>
    <col min="11777" max="11777" width="5" style="191" customWidth="1"/>
    <col min="11778" max="11778" width="39.77734375" style="191" customWidth="1"/>
    <col min="11779" max="11779" width="10.109375" style="191" customWidth="1"/>
    <col min="11780" max="11780" width="10.5546875" style="191" customWidth="1"/>
    <col min="11781" max="11782" width="9.88671875" style="191" customWidth="1"/>
    <col min="11783" max="11787" width="0" style="191" hidden="1" customWidth="1"/>
    <col min="11788" max="11789" width="9.88671875" style="191" customWidth="1"/>
    <col min="11790" max="12032" width="8.88671875" style="191"/>
    <col min="12033" max="12033" width="5" style="191" customWidth="1"/>
    <col min="12034" max="12034" width="39.77734375" style="191" customWidth="1"/>
    <col min="12035" max="12035" width="10.109375" style="191" customWidth="1"/>
    <col min="12036" max="12036" width="10.5546875" style="191" customWidth="1"/>
    <col min="12037" max="12038" width="9.88671875" style="191" customWidth="1"/>
    <col min="12039" max="12043" width="0" style="191" hidden="1" customWidth="1"/>
    <col min="12044" max="12045" width="9.88671875" style="191" customWidth="1"/>
    <col min="12046" max="12288" width="8.88671875" style="191"/>
    <col min="12289" max="12289" width="5" style="191" customWidth="1"/>
    <col min="12290" max="12290" width="39.77734375" style="191" customWidth="1"/>
    <col min="12291" max="12291" width="10.109375" style="191" customWidth="1"/>
    <col min="12292" max="12292" width="10.5546875" style="191" customWidth="1"/>
    <col min="12293" max="12294" width="9.88671875" style="191" customWidth="1"/>
    <col min="12295" max="12299" width="0" style="191" hidden="1" customWidth="1"/>
    <col min="12300" max="12301" width="9.88671875" style="191" customWidth="1"/>
    <col min="12302" max="12544" width="8.88671875" style="191"/>
    <col min="12545" max="12545" width="5" style="191" customWidth="1"/>
    <col min="12546" max="12546" width="39.77734375" style="191" customWidth="1"/>
    <col min="12547" max="12547" width="10.109375" style="191" customWidth="1"/>
    <col min="12548" max="12548" width="10.5546875" style="191" customWidth="1"/>
    <col min="12549" max="12550" width="9.88671875" style="191" customWidth="1"/>
    <col min="12551" max="12555" width="0" style="191" hidden="1" customWidth="1"/>
    <col min="12556" max="12557" width="9.88671875" style="191" customWidth="1"/>
    <col min="12558" max="12800" width="8.88671875" style="191"/>
    <col min="12801" max="12801" width="5" style="191" customWidth="1"/>
    <col min="12802" max="12802" width="39.77734375" style="191" customWidth="1"/>
    <col min="12803" max="12803" width="10.109375" style="191" customWidth="1"/>
    <col min="12804" max="12804" width="10.5546875" style="191" customWidth="1"/>
    <col min="12805" max="12806" width="9.88671875" style="191" customWidth="1"/>
    <col min="12807" max="12811" width="0" style="191" hidden="1" customWidth="1"/>
    <col min="12812" max="12813" width="9.88671875" style="191" customWidth="1"/>
    <col min="12814" max="13056" width="8.88671875" style="191"/>
    <col min="13057" max="13057" width="5" style="191" customWidth="1"/>
    <col min="13058" max="13058" width="39.77734375" style="191" customWidth="1"/>
    <col min="13059" max="13059" width="10.109375" style="191" customWidth="1"/>
    <col min="13060" max="13060" width="10.5546875" style="191" customWidth="1"/>
    <col min="13061" max="13062" width="9.88671875" style="191" customWidth="1"/>
    <col min="13063" max="13067" width="0" style="191" hidden="1" customWidth="1"/>
    <col min="13068" max="13069" width="9.88671875" style="191" customWidth="1"/>
    <col min="13070" max="13312" width="8.88671875" style="191"/>
    <col min="13313" max="13313" width="5" style="191" customWidth="1"/>
    <col min="13314" max="13314" width="39.77734375" style="191" customWidth="1"/>
    <col min="13315" max="13315" width="10.109375" style="191" customWidth="1"/>
    <col min="13316" max="13316" width="10.5546875" style="191" customWidth="1"/>
    <col min="13317" max="13318" width="9.88671875" style="191" customWidth="1"/>
    <col min="13319" max="13323" width="0" style="191" hidden="1" customWidth="1"/>
    <col min="13324" max="13325" width="9.88671875" style="191" customWidth="1"/>
    <col min="13326" max="13568" width="8.88671875" style="191"/>
    <col min="13569" max="13569" width="5" style="191" customWidth="1"/>
    <col min="13570" max="13570" width="39.77734375" style="191" customWidth="1"/>
    <col min="13571" max="13571" width="10.109375" style="191" customWidth="1"/>
    <col min="13572" max="13572" width="10.5546875" style="191" customWidth="1"/>
    <col min="13573" max="13574" width="9.88671875" style="191" customWidth="1"/>
    <col min="13575" max="13579" width="0" style="191" hidden="1" customWidth="1"/>
    <col min="13580" max="13581" width="9.88671875" style="191" customWidth="1"/>
    <col min="13582" max="13824" width="8.88671875" style="191"/>
    <col min="13825" max="13825" width="5" style="191" customWidth="1"/>
    <col min="13826" max="13826" width="39.77734375" style="191" customWidth="1"/>
    <col min="13827" max="13827" width="10.109375" style="191" customWidth="1"/>
    <col min="13828" max="13828" width="10.5546875" style="191" customWidth="1"/>
    <col min="13829" max="13830" width="9.88671875" style="191" customWidth="1"/>
    <col min="13831" max="13835" width="0" style="191" hidden="1" customWidth="1"/>
    <col min="13836" max="13837" width="9.88671875" style="191" customWidth="1"/>
    <col min="13838" max="14080" width="8.88671875" style="191"/>
    <col min="14081" max="14081" width="5" style="191" customWidth="1"/>
    <col min="14082" max="14082" width="39.77734375" style="191" customWidth="1"/>
    <col min="14083" max="14083" width="10.109375" style="191" customWidth="1"/>
    <col min="14084" max="14084" width="10.5546875" style="191" customWidth="1"/>
    <col min="14085" max="14086" width="9.88671875" style="191" customWidth="1"/>
    <col min="14087" max="14091" width="0" style="191" hidden="1" customWidth="1"/>
    <col min="14092" max="14093" width="9.88671875" style="191" customWidth="1"/>
    <col min="14094" max="14336" width="8.88671875" style="191"/>
    <col min="14337" max="14337" width="5" style="191" customWidth="1"/>
    <col min="14338" max="14338" width="39.77734375" style="191" customWidth="1"/>
    <col min="14339" max="14339" width="10.109375" style="191" customWidth="1"/>
    <col min="14340" max="14340" width="10.5546875" style="191" customWidth="1"/>
    <col min="14341" max="14342" width="9.88671875" style="191" customWidth="1"/>
    <col min="14343" max="14347" width="0" style="191" hidden="1" customWidth="1"/>
    <col min="14348" max="14349" width="9.88671875" style="191" customWidth="1"/>
    <col min="14350" max="14592" width="8.88671875" style="191"/>
    <col min="14593" max="14593" width="5" style="191" customWidth="1"/>
    <col min="14594" max="14594" width="39.77734375" style="191" customWidth="1"/>
    <col min="14595" max="14595" width="10.109375" style="191" customWidth="1"/>
    <col min="14596" max="14596" width="10.5546875" style="191" customWidth="1"/>
    <col min="14597" max="14598" width="9.88671875" style="191" customWidth="1"/>
    <col min="14599" max="14603" width="0" style="191" hidden="1" customWidth="1"/>
    <col min="14604" max="14605" width="9.88671875" style="191" customWidth="1"/>
    <col min="14606" max="14848" width="8.88671875" style="191"/>
    <col min="14849" max="14849" width="5" style="191" customWidth="1"/>
    <col min="14850" max="14850" width="39.77734375" style="191" customWidth="1"/>
    <col min="14851" max="14851" width="10.109375" style="191" customWidth="1"/>
    <col min="14852" max="14852" width="10.5546875" style="191" customWidth="1"/>
    <col min="14853" max="14854" width="9.88671875" style="191" customWidth="1"/>
    <col min="14855" max="14859" width="0" style="191" hidden="1" customWidth="1"/>
    <col min="14860" max="14861" width="9.88671875" style="191" customWidth="1"/>
    <col min="14862" max="15104" width="8.88671875" style="191"/>
    <col min="15105" max="15105" width="5" style="191" customWidth="1"/>
    <col min="15106" max="15106" width="39.77734375" style="191" customWidth="1"/>
    <col min="15107" max="15107" width="10.109375" style="191" customWidth="1"/>
    <col min="15108" max="15108" width="10.5546875" style="191" customWidth="1"/>
    <col min="15109" max="15110" width="9.88671875" style="191" customWidth="1"/>
    <col min="15111" max="15115" width="0" style="191" hidden="1" customWidth="1"/>
    <col min="15116" max="15117" width="9.88671875" style="191" customWidth="1"/>
    <col min="15118" max="15360" width="8.88671875" style="191"/>
    <col min="15361" max="15361" width="5" style="191" customWidth="1"/>
    <col min="15362" max="15362" width="39.77734375" style="191" customWidth="1"/>
    <col min="15363" max="15363" width="10.109375" style="191" customWidth="1"/>
    <col min="15364" max="15364" width="10.5546875" style="191" customWidth="1"/>
    <col min="15365" max="15366" width="9.88671875" style="191" customWidth="1"/>
    <col min="15367" max="15371" width="0" style="191" hidden="1" customWidth="1"/>
    <col min="15372" max="15373" width="9.88671875" style="191" customWidth="1"/>
    <col min="15374" max="15616" width="8.88671875" style="191"/>
    <col min="15617" max="15617" width="5" style="191" customWidth="1"/>
    <col min="15618" max="15618" width="39.77734375" style="191" customWidth="1"/>
    <col min="15619" max="15619" width="10.109375" style="191" customWidth="1"/>
    <col min="15620" max="15620" width="10.5546875" style="191" customWidth="1"/>
    <col min="15621" max="15622" width="9.88671875" style="191" customWidth="1"/>
    <col min="15623" max="15627" width="0" style="191" hidden="1" customWidth="1"/>
    <col min="15628" max="15629" width="9.88671875" style="191" customWidth="1"/>
    <col min="15630" max="15872" width="8.88671875" style="191"/>
    <col min="15873" max="15873" width="5" style="191" customWidth="1"/>
    <col min="15874" max="15874" width="39.77734375" style="191" customWidth="1"/>
    <col min="15875" max="15875" width="10.109375" style="191" customWidth="1"/>
    <col min="15876" max="15876" width="10.5546875" style="191" customWidth="1"/>
    <col min="15877" max="15878" width="9.88671875" style="191" customWidth="1"/>
    <col min="15879" max="15883" width="0" style="191" hidden="1" customWidth="1"/>
    <col min="15884" max="15885" width="9.88671875" style="191" customWidth="1"/>
    <col min="15886" max="16128" width="8.88671875" style="191"/>
    <col min="16129" max="16129" width="5" style="191" customWidth="1"/>
    <col min="16130" max="16130" width="39.77734375" style="191" customWidth="1"/>
    <col min="16131" max="16131" width="10.109375" style="191" customWidth="1"/>
    <col min="16132" max="16132" width="10.5546875" style="191" customWidth="1"/>
    <col min="16133" max="16134" width="9.88671875" style="191" customWidth="1"/>
    <col min="16135" max="16139" width="0" style="191" hidden="1" customWidth="1"/>
    <col min="16140" max="16141" width="9.88671875" style="191" customWidth="1"/>
    <col min="16142" max="16384" width="8.88671875" style="191"/>
  </cols>
  <sheetData>
    <row r="1" spans="1:14" x14ac:dyDescent="0.25">
      <c r="A1" s="632" t="s">
        <v>1470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4" x14ac:dyDescent="0.25">
      <c r="A2" s="633" t="str">
        <f>CONCATENATE([1]RM_ALAPADATOK!A4)</f>
        <v/>
      </c>
      <c r="B2" s="633"/>
      <c r="C2" s="633"/>
      <c r="D2" s="633"/>
      <c r="E2" s="635"/>
      <c r="F2" s="633"/>
      <c r="G2" s="633"/>
      <c r="H2" s="633"/>
      <c r="I2" s="633"/>
      <c r="J2" s="633"/>
      <c r="K2" s="633"/>
      <c r="L2" s="633"/>
      <c r="M2" s="633"/>
    </row>
    <row r="3" spans="1:14" x14ac:dyDescent="0.25">
      <c r="A3" s="633" t="s">
        <v>1507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</row>
    <row r="4" spans="1:14" x14ac:dyDescent="0.25">
      <c r="A4" s="192"/>
      <c r="B4" s="192"/>
      <c r="C4" s="192"/>
      <c r="D4" s="192"/>
      <c r="E4" s="193"/>
      <c r="F4" s="192"/>
      <c r="G4" s="192"/>
      <c r="H4" s="192"/>
      <c r="I4" s="192"/>
      <c r="J4" s="192"/>
      <c r="K4" s="192"/>
      <c r="L4" s="192"/>
      <c r="M4" s="192"/>
      <c r="N4" s="192"/>
    </row>
    <row r="5" spans="1:14" x14ac:dyDescent="0.25">
      <c r="A5" s="634" t="s">
        <v>130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</row>
    <row r="6" spans="1:14" ht="16.5" thickBot="1" x14ac:dyDescent="0.3">
      <c r="A6" s="636"/>
      <c r="B6" s="636"/>
      <c r="C6" s="194"/>
      <c r="D6" s="195" t="s">
        <v>1505</v>
      </c>
      <c r="E6" s="195"/>
      <c r="F6" s="192"/>
      <c r="G6" s="192"/>
      <c r="H6" s="192"/>
      <c r="I6" s="192"/>
      <c r="J6" s="192"/>
      <c r="K6" s="192"/>
      <c r="L6" s="192"/>
      <c r="M6" s="195" t="s">
        <v>1505</v>
      </c>
      <c r="N6" s="195" t="s">
        <v>131</v>
      </c>
    </row>
    <row r="7" spans="1:14" ht="15.75" customHeight="1" thickBot="1" x14ac:dyDescent="0.3">
      <c r="A7" s="626" t="s">
        <v>132</v>
      </c>
      <c r="B7" s="731" t="s">
        <v>133</v>
      </c>
      <c r="C7" s="733" t="s">
        <v>1430</v>
      </c>
      <c r="D7" s="733" t="s">
        <v>1468</v>
      </c>
      <c r="E7" s="728" t="s">
        <v>1469</v>
      </c>
      <c r="F7" s="729"/>
      <c r="G7" s="729"/>
      <c r="H7" s="729"/>
      <c r="I7" s="729"/>
      <c r="J7" s="729"/>
      <c r="K7" s="729"/>
      <c r="L7" s="729"/>
      <c r="M7" s="730"/>
      <c r="N7" s="630" t="s">
        <v>1463</v>
      </c>
    </row>
    <row r="8" spans="1:14" ht="24.75" thickBot="1" x14ac:dyDescent="0.3">
      <c r="A8" s="627"/>
      <c r="B8" s="732"/>
      <c r="C8" s="734"/>
      <c r="D8" s="734"/>
      <c r="E8" s="535" t="s">
        <v>134</v>
      </c>
      <c r="F8" s="536" t="s">
        <v>689</v>
      </c>
      <c r="G8" s="536" t="s">
        <v>1422</v>
      </c>
      <c r="H8" s="536" t="s">
        <v>135</v>
      </c>
      <c r="I8" s="536" t="s">
        <v>136</v>
      </c>
      <c r="J8" s="536" t="s">
        <v>137</v>
      </c>
      <c r="K8" s="536" t="s">
        <v>138</v>
      </c>
      <c r="L8" s="537" t="s">
        <v>139</v>
      </c>
      <c r="M8" s="538" t="s">
        <v>1425</v>
      </c>
      <c r="N8" s="631"/>
    </row>
    <row r="9" spans="1:14" s="199" customFormat="1" ht="12" thickBot="1" x14ac:dyDescent="0.25">
      <c r="A9" s="470" t="s">
        <v>73</v>
      </c>
      <c r="B9" s="473" t="s">
        <v>74</v>
      </c>
      <c r="C9" s="477"/>
      <c r="D9" s="471"/>
      <c r="E9" s="474" t="s">
        <v>75</v>
      </c>
      <c r="F9" s="475" t="s">
        <v>76</v>
      </c>
      <c r="G9" s="472" t="s">
        <v>77</v>
      </c>
      <c r="H9" s="472" t="s">
        <v>78</v>
      </c>
      <c r="I9" s="472" t="s">
        <v>79</v>
      </c>
      <c r="J9" s="472" t="s">
        <v>140</v>
      </c>
      <c r="K9" s="472" t="s">
        <v>141</v>
      </c>
      <c r="L9" s="476" t="s">
        <v>142</v>
      </c>
      <c r="M9" s="477" t="s">
        <v>143</v>
      </c>
      <c r="N9" s="477"/>
    </row>
    <row r="10" spans="1:14" s="203" customFormat="1" ht="13.5" thickBot="1" x14ac:dyDescent="0.25">
      <c r="A10" s="200" t="s">
        <v>29</v>
      </c>
      <c r="B10" s="478" t="s">
        <v>144</v>
      </c>
      <c r="C10" s="490">
        <v>20227671</v>
      </c>
      <c r="D10" s="201">
        <v>21448732</v>
      </c>
      <c r="E10" s="202">
        <f>SUM(E11:E16)</f>
        <v>22337672</v>
      </c>
      <c r="F10" s="202">
        <f t="shared" ref="F10:M10" si="0">+F11+F12+F13+F14+F15+F16</f>
        <v>0</v>
      </c>
      <c r="G10" s="202">
        <f t="shared" si="0"/>
        <v>23796769</v>
      </c>
      <c r="H10" s="202">
        <f t="shared" si="0"/>
        <v>0</v>
      </c>
      <c r="I10" s="202">
        <f t="shared" si="0"/>
        <v>0</v>
      </c>
      <c r="J10" s="202">
        <f t="shared" si="0"/>
        <v>0</v>
      </c>
      <c r="K10" s="202">
        <f t="shared" si="0"/>
        <v>0</v>
      </c>
      <c r="L10" s="202">
        <f t="shared" si="0"/>
        <v>0</v>
      </c>
      <c r="M10" s="201">
        <f t="shared" si="0"/>
        <v>22337672</v>
      </c>
      <c r="N10" s="490">
        <f>SUM(N11:N16)</f>
        <v>22337672</v>
      </c>
    </row>
    <row r="11" spans="1:14" s="203" customFormat="1" ht="12.75" x14ac:dyDescent="0.2">
      <c r="A11" s="204" t="s">
        <v>145</v>
      </c>
      <c r="B11" s="479" t="s">
        <v>146</v>
      </c>
      <c r="C11" s="491">
        <v>14364937</v>
      </c>
      <c r="D11" s="205">
        <v>14973997</v>
      </c>
      <c r="E11" s="206">
        <v>16242134</v>
      </c>
      <c r="F11" s="207">
        <v>0</v>
      </c>
      <c r="G11" s="208">
        <v>12406410</v>
      </c>
      <c r="H11" s="208"/>
      <c r="I11" s="208"/>
      <c r="J11" s="208"/>
      <c r="K11" s="208"/>
      <c r="L11" s="209">
        <f>F11+H11+I11+J11+K11</f>
        <v>0</v>
      </c>
      <c r="M11" s="205">
        <f t="shared" ref="M11:M16" si="1">E11+L11</f>
        <v>16242134</v>
      </c>
      <c r="N11" s="491">
        <v>16242134</v>
      </c>
    </row>
    <row r="12" spans="1:14" s="203" customFormat="1" ht="12.75" x14ac:dyDescent="0.2">
      <c r="A12" s="210" t="s">
        <v>147</v>
      </c>
      <c r="B12" s="480" t="s">
        <v>148</v>
      </c>
      <c r="C12" s="491"/>
      <c r="D12" s="205">
        <v>0</v>
      </c>
      <c r="E12" s="206"/>
      <c r="F12" s="82"/>
      <c r="G12" s="208"/>
      <c r="H12" s="208"/>
      <c r="I12" s="208"/>
      <c r="J12" s="208"/>
      <c r="K12" s="208"/>
      <c r="L12" s="209">
        <f t="shared" ref="L12:L16" si="2">F12+G12+H12+I12+J12+K12</f>
        <v>0</v>
      </c>
      <c r="M12" s="205">
        <f t="shared" si="1"/>
        <v>0</v>
      </c>
      <c r="N12" s="491"/>
    </row>
    <row r="13" spans="1:14" s="203" customFormat="1" ht="12.75" x14ac:dyDescent="0.2">
      <c r="A13" s="210" t="s">
        <v>149</v>
      </c>
      <c r="B13" s="480" t="s">
        <v>150</v>
      </c>
      <c r="C13" s="491">
        <v>2880020</v>
      </c>
      <c r="D13" s="205">
        <v>3057197</v>
      </c>
      <c r="E13" s="206">
        <v>2678000</v>
      </c>
      <c r="F13" s="82"/>
      <c r="G13" s="208">
        <v>3321020</v>
      </c>
      <c r="H13" s="208"/>
      <c r="I13" s="208"/>
      <c r="J13" s="208"/>
      <c r="K13" s="208"/>
      <c r="L13" s="209">
        <f>F13+H13+I13+J13+K13</f>
        <v>0</v>
      </c>
      <c r="M13" s="205">
        <f t="shared" si="1"/>
        <v>2678000</v>
      </c>
      <c r="N13" s="491">
        <v>2678000</v>
      </c>
    </row>
    <row r="14" spans="1:14" s="203" customFormat="1" ht="12.75" x14ac:dyDescent="0.2">
      <c r="A14" s="210" t="s">
        <v>151</v>
      </c>
      <c r="B14" s="480" t="s">
        <v>152</v>
      </c>
      <c r="C14" s="491">
        <v>2982714</v>
      </c>
      <c r="D14" s="205">
        <v>3417538</v>
      </c>
      <c r="E14" s="206">
        <v>3417538</v>
      </c>
      <c r="F14" s="82">
        <v>0</v>
      </c>
      <c r="G14" s="208">
        <v>2270000</v>
      </c>
      <c r="H14" s="208"/>
      <c r="I14" s="208"/>
      <c r="J14" s="208"/>
      <c r="K14" s="208"/>
      <c r="L14" s="209">
        <f t="shared" ref="L14:L15" si="3">F14+H14+I14+J14+K14</f>
        <v>0</v>
      </c>
      <c r="M14" s="205">
        <f t="shared" si="1"/>
        <v>3417538</v>
      </c>
      <c r="N14" s="491">
        <v>3417538</v>
      </c>
    </row>
    <row r="15" spans="1:14" s="203" customFormat="1" ht="12.75" x14ac:dyDescent="0.2">
      <c r="A15" s="210" t="s">
        <v>153</v>
      </c>
      <c r="B15" s="481" t="s">
        <v>154</v>
      </c>
      <c r="C15" s="491">
        <v>0</v>
      </c>
      <c r="D15" s="205">
        <v>0</v>
      </c>
      <c r="E15" s="206"/>
      <c r="F15" s="82"/>
      <c r="G15" s="208">
        <v>5799339</v>
      </c>
      <c r="H15" s="208"/>
      <c r="I15" s="208"/>
      <c r="J15" s="208"/>
      <c r="K15" s="208"/>
      <c r="L15" s="209">
        <f t="shared" si="3"/>
        <v>0</v>
      </c>
      <c r="M15" s="205">
        <f t="shared" si="1"/>
        <v>0</v>
      </c>
      <c r="N15" s="491"/>
    </row>
    <row r="16" spans="1:14" s="203" customFormat="1" ht="13.5" thickBot="1" x14ac:dyDescent="0.25">
      <c r="A16" s="211" t="s">
        <v>155</v>
      </c>
      <c r="B16" s="482" t="s">
        <v>156</v>
      </c>
      <c r="C16" s="491"/>
      <c r="D16" s="205">
        <v>0</v>
      </c>
      <c r="E16" s="206">
        <v>0</v>
      </c>
      <c r="F16" s="212"/>
      <c r="G16" s="208"/>
      <c r="H16" s="208"/>
      <c r="I16" s="208"/>
      <c r="J16" s="208"/>
      <c r="K16" s="208"/>
      <c r="L16" s="209">
        <f t="shared" si="2"/>
        <v>0</v>
      </c>
      <c r="M16" s="205">
        <f t="shared" si="1"/>
        <v>0</v>
      </c>
      <c r="N16" s="491">
        <v>0</v>
      </c>
    </row>
    <row r="17" spans="1:14" s="203" customFormat="1" ht="13.5" thickBot="1" x14ac:dyDescent="0.25">
      <c r="A17" s="200" t="s">
        <v>31</v>
      </c>
      <c r="B17" s="483" t="s">
        <v>157</v>
      </c>
      <c r="C17" s="490">
        <v>3436500</v>
      </c>
      <c r="D17" s="201">
        <v>3596392</v>
      </c>
      <c r="E17" s="202">
        <f t="shared" ref="E17:M17" si="4">+E18+E19+E20+E21+E22</f>
        <v>619404</v>
      </c>
      <c r="F17" s="202">
        <f t="shared" si="4"/>
        <v>3947682</v>
      </c>
      <c r="G17" s="202">
        <f t="shared" si="4"/>
        <v>3719648</v>
      </c>
      <c r="H17" s="202">
        <f t="shared" si="4"/>
        <v>0</v>
      </c>
      <c r="I17" s="202">
        <f t="shared" si="4"/>
        <v>0</v>
      </c>
      <c r="J17" s="202">
        <f t="shared" si="4"/>
        <v>0</v>
      </c>
      <c r="K17" s="202">
        <f t="shared" si="4"/>
        <v>0</v>
      </c>
      <c r="L17" s="202">
        <f t="shared" si="4"/>
        <v>3947682</v>
      </c>
      <c r="M17" s="201">
        <f t="shared" si="4"/>
        <v>4567086</v>
      </c>
      <c r="N17" s="490">
        <f t="shared" ref="N17" si="5">+N18+N19+N20+N21+N22</f>
        <v>619404</v>
      </c>
    </row>
    <row r="18" spans="1:14" s="203" customFormat="1" ht="12.75" x14ac:dyDescent="0.2">
      <c r="A18" s="204" t="s">
        <v>158</v>
      </c>
      <c r="B18" s="479" t="s">
        <v>159</v>
      </c>
      <c r="C18" s="491"/>
      <c r="D18" s="205">
        <v>0</v>
      </c>
      <c r="E18" s="208">
        <v>0</v>
      </c>
      <c r="F18" s="208"/>
      <c r="G18" s="208"/>
      <c r="H18" s="208"/>
      <c r="I18" s="208"/>
      <c r="J18" s="208"/>
      <c r="K18" s="208"/>
      <c r="L18" s="209">
        <f t="shared" ref="L18:L23" si="6">F18+G18+H18+I18+J18+K18</f>
        <v>0</v>
      </c>
      <c r="M18" s="205">
        <f t="shared" ref="M18:M23" si="7">E18+L18</f>
        <v>0</v>
      </c>
      <c r="N18" s="525">
        <v>0</v>
      </c>
    </row>
    <row r="19" spans="1:14" s="203" customFormat="1" ht="12.75" x14ac:dyDescent="0.2">
      <c r="A19" s="210" t="s">
        <v>160</v>
      </c>
      <c r="B19" s="480" t="s">
        <v>161</v>
      </c>
      <c r="C19" s="491"/>
      <c r="D19" s="205">
        <v>0</v>
      </c>
      <c r="E19" s="82">
        <v>0</v>
      </c>
      <c r="F19" s="82"/>
      <c r="G19" s="208"/>
      <c r="H19" s="208"/>
      <c r="I19" s="208"/>
      <c r="J19" s="208"/>
      <c r="K19" s="208"/>
      <c r="L19" s="209">
        <f t="shared" si="6"/>
        <v>0</v>
      </c>
      <c r="M19" s="205">
        <f t="shared" si="7"/>
        <v>0</v>
      </c>
      <c r="N19" s="526">
        <v>0</v>
      </c>
    </row>
    <row r="20" spans="1:14" s="203" customFormat="1" ht="12.75" x14ac:dyDescent="0.2">
      <c r="A20" s="210" t="s">
        <v>162</v>
      </c>
      <c r="B20" s="480" t="s">
        <v>163</v>
      </c>
      <c r="C20" s="491"/>
      <c r="D20" s="205">
        <v>0</v>
      </c>
      <c r="E20" s="82">
        <v>0</v>
      </c>
      <c r="F20" s="82"/>
      <c r="G20" s="208"/>
      <c r="H20" s="208"/>
      <c r="I20" s="208"/>
      <c r="J20" s="208"/>
      <c r="K20" s="208"/>
      <c r="L20" s="209">
        <f t="shared" si="6"/>
        <v>0</v>
      </c>
      <c r="M20" s="205">
        <f t="shared" si="7"/>
        <v>0</v>
      </c>
      <c r="N20" s="526">
        <v>0</v>
      </c>
    </row>
    <row r="21" spans="1:14" s="203" customFormat="1" ht="12.75" x14ac:dyDescent="0.2">
      <c r="A21" s="210" t="s">
        <v>164</v>
      </c>
      <c r="B21" s="480" t="s">
        <v>165</v>
      </c>
      <c r="C21" s="491"/>
      <c r="D21" s="205">
        <v>0</v>
      </c>
      <c r="E21" s="82">
        <v>0</v>
      </c>
      <c r="F21" s="82"/>
      <c r="G21" s="208"/>
      <c r="H21" s="208"/>
      <c r="I21" s="208"/>
      <c r="J21" s="208"/>
      <c r="K21" s="208"/>
      <c r="L21" s="209">
        <f t="shared" si="6"/>
        <v>0</v>
      </c>
      <c r="M21" s="205">
        <f t="shared" si="7"/>
        <v>0</v>
      </c>
      <c r="N21" s="526">
        <v>0</v>
      </c>
    </row>
    <row r="22" spans="1:14" s="203" customFormat="1" ht="12.75" x14ac:dyDescent="0.2">
      <c r="A22" s="210" t="s">
        <v>166</v>
      </c>
      <c r="B22" s="480" t="s">
        <v>167</v>
      </c>
      <c r="C22" s="491">
        <v>3436500</v>
      </c>
      <c r="D22" s="205">
        <v>3596392</v>
      </c>
      <c r="E22" s="82">
        <v>619404</v>
      </c>
      <c r="F22" s="82">
        <v>3947682</v>
      </c>
      <c r="G22" s="208">
        <v>3719648</v>
      </c>
      <c r="H22" s="208"/>
      <c r="I22" s="208"/>
      <c r="J22" s="208"/>
      <c r="K22" s="208"/>
      <c r="L22" s="209">
        <f>F22+H22+I22+J22+K22</f>
        <v>3947682</v>
      </c>
      <c r="M22" s="205">
        <f t="shared" si="7"/>
        <v>4567086</v>
      </c>
      <c r="N22" s="526">
        <v>619404</v>
      </c>
    </row>
    <row r="23" spans="1:14" s="203" customFormat="1" ht="13.5" thickBot="1" x14ac:dyDescent="0.25">
      <c r="A23" s="211" t="s">
        <v>168</v>
      </c>
      <c r="B23" s="482" t="s">
        <v>169</v>
      </c>
      <c r="C23" s="491"/>
      <c r="D23" s="205">
        <v>0</v>
      </c>
      <c r="E23" s="213">
        <v>0</v>
      </c>
      <c r="F23" s="213"/>
      <c r="G23" s="214"/>
      <c r="H23" s="214"/>
      <c r="I23" s="214"/>
      <c r="J23" s="214"/>
      <c r="K23" s="214"/>
      <c r="L23" s="209">
        <f t="shared" si="6"/>
        <v>0</v>
      </c>
      <c r="M23" s="205">
        <f t="shared" si="7"/>
        <v>0</v>
      </c>
      <c r="N23" s="527">
        <v>0</v>
      </c>
    </row>
    <row r="24" spans="1:14" s="203" customFormat="1" ht="13.5" thickBot="1" x14ac:dyDescent="0.25">
      <c r="A24" s="200" t="s">
        <v>33</v>
      </c>
      <c r="B24" s="478" t="s">
        <v>170</v>
      </c>
      <c r="C24" s="490">
        <v>3276212</v>
      </c>
      <c r="D24" s="201">
        <v>7727512</v>
      </c>
      <c r="E24" s="202">
        <f>E29</f>
        <v>0</v>
      </c>
      <c r="F24" s="202">
        <f t="shared" ref="F24:M24" si="8">+F25+F26+F27+F28+F29</f>
        <v>0</v>
      </c>
      <c r="G24" s="202">
        <f t="shared" si="8"/>
        <v>20309121</v>
      </c>
      <c r="H24" s="202">
        <f t="shared" si="8"/>
        <v>0</v>
      </c>
      <c r="I24" s="202">
        <f t="shared" si="8"/>
        <v>0</v>
      </c>
      <c r="J24" s="202">
        <f t="shared" si="8"/>
        <v>0</v>
      </c>
      <c r="K24" s="202">
        <f t="shared" si="8"/>
        <v>0</v>
      </c>
      <c r="L24" s="202">
        <f t="shared" si="8"/>
        <v>0</v>
      </c>
      <c r="M24" s="201">
        <f t="shared" si="8"/>
        <v>0</v>
      </c>
      <c r="N24" s="490">
        <f>N29</f>
        <v>0</v>
      </c>
    </row>
    <row r="25" spans="1:14" s="203" customFormat="1" ht="12.75" x14ac:dyDescent="0.2">
      <c r="A25" s="204" t="s">
        <v>171</v>
      </c>
      <c r="B25" s="479" t="s">
        <v>172</v>
      </c>
      <c r="C25" s="491"/>
      <c r="D25" s="205">
        <v>0</v>
      </c>
      <c r="E25" s="208">
        <v>0</v>
      </c>
      <c r="F25" s="208"/>
      <c r="G25" s="208"/>
      <c r="H25" s="208"/>
      <c r="I25" s="208"/>
      <c r="J25" s="208"/>
      <c r="K25" s="208"/>
      <c r="L25" s="209">
        <f t="shared" ref="L25:L30" si="9">F25+G25+H25+I25+J25+K25</f>
        <v>0</v>
      </c>
      <c r="M25" s="205">
        <f t="shared" ref="M25:M30" si="10">E25+L25</f>
        <v>0</v>
      </c>
      <c r="N25" s="525">
        <v>0</v>
      </c>
    </row>
    <row r="26" spans="1:14" s="203" customFormat="1" ht="12.75" x14ac:dyDescent="0.2">
      <c r="A26" s="210" t="s">
        <v>173</v>
      </c>
      <c r="B26" s="480" t="s">
        <v>174</v>
      </c>
      <c r="C26" s="491"/>
      <c r="D26" s="205">
        <v>0</v>
      </c>
      <c r="E26" s="82">
        <v>0</v>
      </c>
      <c r="F26" s="82"/>
      <c r="G26" s="208"/>
      <c r="H26" s="208"/>
      <c r="I26" s="208"/>
      <c r="J26" s="208"/>
      <c r="K26" s="208"/>
      <c r="L26" s="209">
        <f t="shared" si="9"/>
        <v>0</v>
      </c>
      <c r="M26" s="205">
        <f t="shared" si="10"/>
        <v>0</v>
      </c>
      <c r="N26" s="526">
        <v>0</v>
      </c>
    </row>
    <row r="27" spans="1:14" s="203" customFormat="1" ht="12.75" x14ac:dyDescent="0.2">
      <c r="A27" s="210" t="s">
        <v>175</v>
      </c>
      <c r="B27" s="480" t="s">
        <v>176</v>
      </c>
      <c r="C27" s="491"/>
      <c r="D27" s="205">
        <v>0</v>
      </c>
      <c r="E27" s="82">
        <v>0</v>
      </c>
      <c r="F27" s="82"/>
      <c r="G27" s="208"/>
      <c r="H27" s="208"/>
      <c r="I27" s="208"/>
      <c r="J27" s="208"/>
      <c r="K27" s="208"/>
      <c r="L27" s="209">
        <f t="shared" si="9"/>
        <v>0</v>
      </c>
      <c r="M27" s="205">
        <f t="shared" si="10"/>
        <v>0</v>
      </c>
      <c r="N27" s="526">
        <v>0</v>
      </c>
    </row>
    <row r="28" spans="1:14" s="203" customFormat="1" ht="12.75" x14ac:dyDescent="0.2">
      <c r="A28" s="210" t="s">
        <v>177</v>
      </c>
      <c r="B28" s="480" t="s">
        <v>178</v>
      </c>
      <c r="C28" s="491"/>
      <c r="D28" s="205">
        <v>0</v>
      </c>
      <c r="E28" s="82">
        <v>0</v>
      </c>
      <c r="F28" s="82"/>
      <c r="G28" s="208"/>
      <c r="H28" s="208"/>
      <c r="I28" s="208"/>
      <c r="J28" s="208"/>
      <c r="K28" s="208"/>
      <c r="L28" s="209">
        <f t="shared" si="9"/>
        <v>0</v>
      </c>
      <c r="M28" s="205">
        <f t="shared" si="10"/>
        <v>0</v>
      </c>
      <c r="N28" s="526">
        <v>0</v>
      </c>
    </row>
    <row r="29" spans="1:14" s="203" customFormat="1" ht="12.75" x14ac:dyDescent="0.2">
      <c r="A29" s="210" t="s">
        <v>179</v>
      </c>
      <c r="B29" s="480" t="s">
        <v>180</v>
      </c>
      <c r="C29" s="491">
        <v>3276212</v>
      </c>
      <c r="D29" s="205">
        <v>7727512</v>
      </c>
      <c r="E29" s="82">
        <v>0</v>
      </c>
      <c r="F29" s="82">
        <v>0</v>
      </c>
      <c r="G29" s="208">
        <v>20309121</v>
      </c>
      <c r="H29" s="208"/>
      <c r="I29" s="208"/>
      <c r="J29" s="208"/>
      <c r="K29" s="208"/>
      <c r="L29" s="209">
        <f>F29+H29+I29+J29+K29</f>
        <v>0</v>
      </c>
      <c r="M29" s="205">
        <f t="shared" si="10"/>
        <v>0</v>
      </c>
      <c r="N29" s="526">
        <v>0</v>
      </c>
    </row>
    <row r="30" spans="1:14" s="203" customFormat="1" ht="13.5" thickBot="1" x14ac:dyDescent="0.25">
      <c r="A30" s="211" t="s">
        <v>181</v>
      </c>
      <c r="B30" s="484" t="s">
        <v>182</v>
      </c>
      <c r="C30" s="491">
        <v>1776212</v>
      </c>
      <c r="D30" s="205">
        <v>1776212</v>
      </c>
      <c r="E30" s="213">
        <v>0</v>
      </c>
      <c r="F30" s="213"/>
      <c r="G30" s="214"/>
      <c r="H30" s="214"/>
      <c r="I30" s="214"/>
      <c r="J30" s="214"/>
      <c r="K30" s="214"/>
      <c r="L30" s="215">
        <f t="shared" si="9"/>
        <v>0</v>
      </c>
      <c r="M30" s="205">
        <f t="shared" si="10"/>
        <v>0</v>
      </c>
      <c r="N30" s="527">
        <v>0</v>
      </c>
    </row>
    <row r="31" spans="1:14" s="203" customFormat="1" ht="13.5" thickBot="1" x14ac:dyDescent="0.25">
      <c r="A31" s="200" t="s">
        <v>183</v>
      </c>
      <c r="B31" s="478" t="s">
        <v>184</v>
      </c>
      <c r="C31" s="492">
        <v>11894039</v>
      </c>
      <c r="D31" s="216">
        <v>16745896</v>
      </c>
      <c r="E31" s="217">
        <f t="shared" ref="E31:M31" si="11">+E32+E33+E34+E35+E36+E37+E38</f>
        <v>9470000</v>
      </c>
      <c r="F31" s="217">
        <f t="shared" si="11"/>
        <v>0</v>
      </c>
      <c r="G31" s="217">
        <f t="shared" si="11"/>
        <v>9060545</v>
      </c>
      <c r="H31" s="217">
        <f t="shared" si="11"/>
        <v>0</v>
      </c>
      <c r="I31" s="217">
        <f t="shared" si="11"/>
        <v>0</v>
      </c>
      <c r="J31" s="217">
        <f t="shared" si="11"/>
        <v>0</v>
      </c>
      <c r="K31" s="217">
        <f t="shared" si="11"/>
        <v>0</v>
      </c>
      <c r="L31" s="217">
        <f t="shared" si="11"/>
        <v>0</v>
      </c>
      <c r="M31" s="216">
        <f t="shared" si="11"/>
        <v>9470000</v>
      </c>
      <c r="N31" s="492">
        <f t="shared" ref="N31" si="12">+N32+N33+N34+N35+N36+N37+N38</f>
        <v>9470000</v>
      </c>
    </row>
    <row r="32" spans="1:14" s="203" customFormat="1" ht="12.75" x14ac:dyDescent="0.2">
      <c r="A32" s="204" t="s">
        <v>185</v>
      </c>
      <c r="B32" s="479" t="s">
        <v>186</v>
      </c>
      <c r="C32" s="491"/>
      <c r="D32" s="205">
        <v>2100431</v>
      </c>
      <c r="E32" s="209">
        <v>2000000</v>
      </c>
      <c r="F32" s="209"/>
      <c r="G32" s="209"/>
      <c r="H32" s="209"/>
      <c r="I32" s="209"/>
      <c r="J32" s="209"/>
      <c r="K32" s="209"/>
      <c r="L32" s="209">
        <f t="shared" ref="L32" si="13">F32+G32+H32+I32+J32+K32</f>
        <v>0</v>
      </c>
      <c r="M32" s="205">
        <f t="shared" ref="M32:M38" si="14">E32+L32</f>
        <v>2000000</v>
      </c>
      <c r="N32" s="491">
        <v>2000000</v>
      </c>
    </row>
    <row r="33" spans="1:14" s="203" customFormat="1" ht="12.75" x14ac:dyDescent="0.2">
      <c r="A33" s="210" t="s">
        <v>187</v>
      </c>
      <c r="B33" s="480" t="s">
        <v>188</v>
      </c>
      <c r="C33" s="491">
        <v>337500</v>
      </c>
      <c r="D33" s="205">
        <v>0</v>
      </c>
      <c r="E33" s="82">
        <v>100000</v>
      </c>
      <c r="F33" s="82">
        <v>0</v>
      </c>
      <c r="G33" s="208">
        <v>249700</v>
      </c>
      <c r="H33" s="208"/>
      <c r="I33" s="208"/>
      <c r="J33" s="208"/>
      <c r="K33" s="208"/>
      <c r="L33" s="209">
        <f>F33+H33+I33+J33+K33</f>
        <v>0</v>
      </c>
      <c r="M33" s="205">
        <f t="shared" si="14"/>
        <v>100000</v>
      </c>
      <c r="N33" s="526">
        <v>100000</v>
      </c>
    </row>
    <row r="34" spans="1:14" s="203" customFormat="1" ht="12.75" x14ac:dyDescent="0.2">
      <c r="A34" s="210" t="s">
        <v>189</v>
      </c>
      <c r="B34" s="480" t="s">
        <v>190</v>
      </c>
      <c r="C34" s="491">
        <v>8075817</v>
      </c>
      <c r="D34" s="205">
        <v>13777612</v>
      </c>
      <c r="E34" s="82">
        <v>7000000</v>
      </c>
      <c r="F34" s="82">
        <v>0</v>
      </c>
      <c r="G34" s="208">
        <v>5929399</v>
      </c>
      <c r="H34" s="208"/>
      <c r="I34" s="208"/>
      <c r="J34" s="208"/>
      <c r="K34" s="208"/>
      <c r="L34" s="209">
        <f t="shared" ref="L34:L38" si="15">F34+H34+I34+J34+K34</f>
        <v>0</v>
      </c>
      <c r="M34" s="205">
        <f t="shared" si="14"/>
        <v>7000000</v>
      </c>
      <c r="N34" s="526">
        <v>7000000</v>
      </c>
    </row>
    <row r="35" spans="1:14" s="203" customFormat="1" ht="12.75" x14ac:dyDescent="0.2">
      <c r="A35" s="210" t="s">
        <v>191</v>
      </c>
      <c r="B35" s="480" t="s">
        <v>192</v>
      </c>
      <c r="C35" s="491">
        <v>756846</v>
      </c>
      <c r="D35" s="205">
        <v>625187</v>
      </c>
      <c r="E35" s="82">
        <v>270000</v>
      </c>
      <c r="F35" s="82">
        <v>0</v>
      </c>
      <c r="G35" s="208">
        <v>1514011</v>
      </c>
      <c r="H35" s="208"/>
      <c r="I35" s="208"/>
      <c r="J35" s="208"/>
      <c r="K35" s="208"/>
      <c r="L35" s="209">
        <f t="shared" si="15"/>
        <v>0</v>
      </c>
      <c r="M35" s="205">
        <f t="shared" si="14"/>
        <v>270000</v>
      </c>
      <c r="N35" s="526">
        <v>270000</v>
      </c>
    </row>
    <row r="36" spans="1:14" s="203" customFormat="1" ht="12.75" x14ac:dyDescent="0.2">
      <c r="A36" s="210" t="s">
        <v>193</v>
      </c>
      <c r="B36" s="480" t="s">
        <v>194</v>
      </c>
      <c r="C36" s="491"/>
      <c r="D36" s="205">
        <v>0</v>
      </c>
      <c r="E36" s="218"/>
      <c r="F36" s="82"/>
      <c r="G36" s="208"/>
      <c r="H36" s="208"/>
      <c r="I36" s="208"/>
      <c r="J36" s="208"/>
      <c r="K36" s="208"/>
      <c r="L36" s="209">
        <f t="shared" si="15"/>
        <v>0</v>
      </c>
      <c r="M36" s="205">
        <f t="shared" si="14"/>
        <v>0</v>
      </c>
      <c r="N36" s="528"/>
    </row>
    <row r="37" spans="1:14" s="203" customFormat="1" ht="12.75" x14ac:dyDescent="0.2">
      <c r="A37" s="210" t="s">
        <v>195</v>
      </c>
      <c r="B37" s="480" t="s">
        <v>196</v>
      </c>
      <c r="C37" s="491">
        <v>1778458</v>
      </c>
      <c r="D37" s="205">
        <v>216606</v>
      </c>
      <c r="E37" s="82">
        <v>100000</v>
      </c>
      <c r="F37" s="82">
        <v>0</v>
      </c>
      <c r="G37" s="208">
        <v>363825</v>
      </c>
      <c r="H37" s="208"/>
      <c r="I37" s="208"/>
      <c r="J37" s="208"/>
      <c r="K37" s="208"/>
      <c r="L37" s="209">
        <f t="shared" si="15"/>
        <v>0</v>
      </c>
      <c r="M37" s="205">
        <v>100000</v>
      </c>
      <c r="N37" s="526">
        <v>100000</v>
      </c>
    </row>
    <row r="38" spans="1:14" s="203" customFormat="1" ht="13.5" thickBot="1" x14ac:dyDescent="0.25">
      <c r="A38" s="211" t="s">
        <v>197</v>
      </c>
      <c r="B38" s="485" t="s">
        <v>198</v>
      </c>
      <c r="C38" s="491">
        <v>945418</v>
      </c>
      <c r="D38" s="205">
        <v>26060</v>
      </c>
      <c r="E38" s="219">
        <v>0</v>
      </c>
      <c r="F38" s="213">
        <v>0</v>
      </c>
      <c r="G38" s="214">
        <v>1003610</v>
      </c>
      <c r="H38" s="214"/>
      <c r="I38" s="214"/>
      <c r="J38" s="214"/>
      <c r="K38" s="214"/>
      <c r="L38" s="209">
        <f t="shared" si="15"/>
        <v>0</v>
      </c>
      <c r="M38" s="205">
        <f t="shared" si="14"/>
        <v>0</v>
      </c>
      <c r="N38" s="529">
        <v>0</v>
      </c>
    </row>
    <row r="39" spans="1:14" s="203" customFormat="1" ht="13.5" thickBot="1" x14ac:dyDescent="0.25">
      <c r="A39" s="200" t="s">
        <v>37</v>
      </c>
      <c r="B39" s="478" t="s">
        <v>199</v>
      </c>
      <c r="C39" s="490">
        <v>13364885</v>
      </c>
      <c r="D39" s="201">
        <v>2725641</v>
      </c>
      <c r="E39" s="202">
        <f>SUM(E40:E50)</f>
        <v>4476479</v>
      </c>
      <c r="F39" s="202">
        <f t="shared" ref="F39:M39" si="16">SUM(F40:F50)</f>
        <v>0</v>
      </c>
      <c r="G39" s="202">
        <f t="shared" si="16"/>
        <v>2756875</v>
      </c>
      <c r="H39" s="202">
        <f t="shared" si="16"/>
        <v>0</v>
      </c>
      <c r="I39" s="202">
        <f t="shared" si="16"/>
        <v>0</v>
      </c>
      <c r="J39" s="202">
        <f t="shared" si="16"/>
        <v>0</v>
      </c>
      <c r="K39" s="202">
        <f t="shared" si="16"/>
        <v>0</v>
      </c>
      <c r="L39" s="202">
        <f t="shared" si="16"/>
        <v>0</v>
      </c>
      <c r="M39" s="201">
        <f t="shared" si="16"/>
        <v>4476479</v>
      </c>
      <c r="N39" s="490">
        <f>SUM(N40:N50)</f>
        <v>4476479</v>
      </c>
    </row>
    <row r="40" spans="1:14" s="203" customFormat="1" ht="12.75" x14ac:dyDescent="0.2">
      <c r="A40" s="204" t="s">
        <v>200</v>
      </c>
      <c r="B40" s="479" t="s">
        <v>201</v>
      </c>
      <c r="C40" s="491"/>
      <c r="D40" s="205">
        <v>0</v>
      </c>
      <c r="E40" s="208">
        <v>0</v>
      </c>
      <c r="F40" s="208"/>
      <c r="G40" s="208"/>
      <c r="H40" s="208"/>
      <c r="I40" s="208"/>
      <c r="J40" s="208"/>
      <c r="K40" s="208"/>
      <c r="L40" s="209">
        <f t="shared" ref="L40" si="17">F40+G40+H40+I40+J40+K40</f>
        <v>0</v>
      </c>
      <c r="M40" s="205">
        <f t="shared" ref="M40:M49" si="18">E40+L40</f>
        <v>0</v>
      </c>
      <c r="N40" s="525">
        <v>0</v>
      </c>
    </row>
    <row r="41" spans="1:14" s="203" customFormat="1" ht="12.75" x14ac:dyDescent="0.2">
      <c r="A41" s="210" t="s">
        <v>202</v>
      </c>
      <c r="B41" s="480" t="s">
        <v>203</v>
      </c>
      <c r="C41" s="491">
        <v>912938</v>
      </c>
      <c r="D41" s="205">
        <v>353640</v>
      </c>
      <c r="E41" s="82">
        <v>300000</v>
      </c>
      <c r="F41" s="82">
        <v>0</v>
      </c>
      <c r="G41" s="208">
        <v>199167</v>
      </c>
      <c r="H41" s="208"/>
      <c r="I41" s="208"/>
      <c r="J41" s="208"/>
      <c r="K41" s="208"/>
      <c r="L41" s="209">
        <f>F41+H41+I41+J41+K41</f>
        <v>0</v>
      </c>
      <c r="M41" s="205">
        <v>300000</v>
      </c>
      <c r="N41" s="526">
        <v>300000</v>
      </c>
    </row>
    <row r="42" spans="1:14" s="203" customFormat="1" ht="12.75" x14ac:dyDescent="0.2">
      <c r="A42" s="210" t="s">
        <v>204</v>
      </c>
      <c r="B42" s="480" t="s">
        <v>205</v>
      </c>
      <c r="C42" s="491"/>
      <c r="D42" s="205">
        <v>0</v>
      </c>
      <c r="E42" s="82">
        <v>0</v>
      </c>
      <c r="F42" s="82"/>
      <c r="G42" s="208"/>
      <c r="H42" s="208"/>
      <c r="I42" s="208"/>
      <c r="J42" s="208"/>
      <c r="K42" s="208"/>
      <c r="L42" s="209">
        <f t="shared" ref="L42:L50" si="19">F42+H42+I42+J42+K42</f>
        <v>0</v>
      </c>
      <c r="M42" s="205">
        <f t="shared" si="18"/>
        <v>0</v>
      </c>
      <c r="N42" s="526">
        <v>0</v>
      </c>
    </row>
    <row r="43" spans="1:14" s="203" customFormat="1" ht="12.75" x14ac:dyDescent="0.2">
      <c r="A43" s="210" t="s">
        <v>206</v>
      </c>
      <c r="B43" s="480" t="s">
        <v>207</v>
      </c>
      <c r="C43" s="491"/>
      <c r="D43" s="205">
        <v>0</v>
      </c>
      <c r="E43" s="82">
        <v>0</v>
      </c>
      <c r="F43" s="82"/>
      <c r="G43" s="208"/>
      <c r="H43" s="208"/>
      <c r="I43" s="208"/>
      <c r="J43" s="208"/>
      <c r="K43" s="208"/>
      <c r="L43" s="209">
        <f t="shared" si="19"/>
        <v>0</v>
      </c>
      <c r="M43" s="205">
        <f t="shared" si="18"/>
        <v>0</v>
      </c>
      <c r="N43" s="526">
        <v>0</v>
      </c>
    </row>
    <row r="44" spans="1:14" s="203" customFormat="1" ht="12.75" x14ac:dyDescent="0.2">
      <c r="A44" s="210" t="s">
        <v>208</v>
      </c>
      <c r="B44" s="480" t="s">
        <v>209</v>
      </c>
      <c r="C44" s="491"/>
      <c r="D44" s="205">
        <v>0</v>
      </c>
      <c r="E44" s="82">
        <v>0</v>
      </c>
      <c r="F44" s="82"/>
      <c r="G44" s="208"/>
      <c r="H44" s="208"/>
      <c r="I44" s="208"/>
      <c r="J44" s="208"/>
      <c r="K44" s="208"/>
      <c r="L44" s="209">
        <f t="shared" si="19"/>
        <v>0</v>
      </c>
      <c r="M44" s="205">
        <f t="shared" si="18"/>
        <v>0</v>
      </c>
      <c r="N44" s="526">
        <v>0</v>
      </c>
    </row>
    <row r="45" spans="1:14" s="203" customFormat="1" ht="12.75" x14ac:dyDescent="0.2">
      <c r="A45" s="210" t="s">
        <v>210</v>
      </c>
      <c r="B45" s="480" t="s">
        <v>211</v>
      </c>
      <c r="C45" s="491">
        <v>12171261</v>
      </c>
      <c r="D45" s="205">
        <v>0</v>
      </c>
      <c r="E45" s="82">
        <v>2976378</v>
      </c>
      <c r="F45" s="82">
        <v>0</v>
      </c>
      <c r="G45" s="208">
        <v>2551181</v>
      </c>
      <c r="H45" s="208"/>
      <c r="I45" s="208"/>
      <c r="J45" s="208"/>
      <c r="K45" s="208"/>
      <c r="L45" s="209">
        <f t="shared" si="19"/>
        <v>0</v>
      </c>
      <c r="M45" s="205">
        <v>2976378</v>
      </c>
      <c r="N45" s="526">
        <v>2976378</v>
      </c>
    </row>
    <row r="46" spans="1:14" s="203" customFormat="1" ht="12.75" x14ac:dyDescent="0.2">
      <c r="A46" s="210" t="s">
        <v>212</v>
      </c>
      <c r="B46" s="480" t="s">
        <v>213</v>
      </c>
      <c r="C46" s="491"/>
      <c r="D46" s="205">
        <v>0</v>
      </c>
      <c r="E46" s="82">
        <v>0</v>
      </c>
      <c r="F46" s="82"/>
      <c r="G46" s="208"/>
      <c r="H46" s="208"/>
      <c r="I46" s="208"/>
      <c r="J46" s="208"/>
      <c r="K46" s="208"/>
      <c r="L46" s="209">
        <f t="shared" si="19"/>
        <v>0</v>
      </c>
      <c r="M46" s="205">
        <f t="shared" si="18"/>
        <v>0</v>
      </c>
      <c r="N46" s="526">
        <v>0</v>
      </c>
    </row>
    <row r="47" spans="1:14" s="203" customFormat="1" ht="12.75" x14ac:dyDescent="0.2">
      <c r="A47" s="210" t="s">
        <v>214</v>
      </c>
      <c r="B47" s="480" t="s">
        <v>215</v>
      </c>
      <c r="C47" s="491">
        <v>26</v>
      </c>
      <c r="D47" s="205">
        <v>22</v>
      </c>
      <c r="E47" s="82">
        <v>101</v>
      </c>
      <c r="F47" s="82">
        <v>0</v>
      </c>
      <c r="G47" s="208">
        <v>16</v>
      </c>
      <c r="H47" s="208"/>
      <c r="I47" s="208"/>
      <c r="J47" s="208"/>
      <c r="K47" s="208"/>
      <c r="L47" s="209">
        <f t="shared" si="19"/>
        <v>0</v>
      </c>
      <c r="M47" s="205">
        <v>101</v>
      </c>
      <c r="N47" s="526">
        <v>101</v>
      </c>
    </row>
    <row r="48" spans="1:14" s="203" customFormat="1" ht="12.75" x14ac:dyDescent="0.2">
      <c r="A48" s="210" t="s">
        <v>216</v>
      </c>
      <c r="B48" s="480" t="s">
        <v>217</v>
      </c>
      <c r="C48" s="491"/>
      <c r="D48" s="205">
        <v>0</v>
      </c>
      <c r="E48" s="220">
        <v>0</v>
      </c>
      <c r="F48" s="220"/>
      <c r="G48" s="221"/>
      <c r="H48" s="221"/>
      <c r="I48" s="221"/>
      <c r="J48" s="221"/>
      <c r="K48" s="221"/>
      <c r="L48" s="209">
        <f t="shared" si="19"/>
        <v>0</v>
      </c>
      <c r="M48" s="205">
        <f t="shared" si="18"/>
        <v>0</v>
      </c>
      <c r="N48" s="530">
        <v>0</v>
      </c>
    </row>
    <row r="49" spans="1:14" s="203" customFormat="1" ht="12.75" x14ac:dyDescent="0.2">
      <c r="A49" s="211" t="s">
        <v>218</v>
      </c>
      <c r="B49" s="484" t="s">
        <v>219</v>
      </c>
      <c r="C49" s="491"/>
      <c r="D49" s="205">
        <v>0</v>
      </c>
      <c r="E49" s="222">
        <v>0</v>
      </c>
      <c r="F49" s="222"/>
      <c r="G49" s="223"/>
      <c r="H49" s="223"/>
      <c r="I49" s="223"/>
      <c r="J49" s="223"/>
      <c r="K49" s="223"/>
      <c r="L49" s="209">
        <f t="shared" si="19"/>
        <v>0</v>
      </c>
      <c r="M49" s="205">
        <f t="shared" si="18"/>
        <v>0</v>
      </c>
      <c r="N49" s="531">
        <v>0</v>
      </c>
    </row>
    <row r="50" spans="1:14" s="203" customFormat="1" ht="13.5" thickBot="1" x14ac:dyDescent="0.25">
      <c r="A50" s="224" t="s">
        <v>220</v>
      </c>
      <c r="B50" s="486" t="s">
        <v>221</v>
      </c>
      <c r="C50" s="493">
        <v>280660</v>
      </c>
      <c r="D50" s="225">
        <v>2371979</v>
      </c>
      <c r="E50" s="226">
        <v>1200000</v>
      </c>
      <c r="F50" s="226">
        <v>0</v>
      </c>
      <c r="G50" s="226">
        <v>6511</v>
      </c>
      <c r="H50" s="226"/>
      <c r="I50" s="226"/>
      <c r="J50" s="226"/>
      <c r="K50" s="226"/>
      <c r="L50" s="209">
        <f t="shared" si="19"/>
        <v>0</v>
      </c>
      <c r="M50" s="225">
        <v>1200000</v>
      </c>
      <c r="N50" s="532">
        <v>1200000</v>
      </c>
    </row>
    <row r="51" spans="1:14" s="203" customFormat="1" ht="13.5" thickBot="1" x14ac:dyDescent="0.25">
      <c r="A51" s="200" t="s">
        <v>39</v>
      </c>
      <c r="B51" s="478" t="s">
        <v>222</v>
      </c>
      <c r="C51" s="490">
        <v>48393739</v>
      </c>
      <c r="D51" s="201">
        <v>0</v>
      </c>
      <c r="E51" s="202">
        <f>SUM(E52:E56)</f>
        <v>11023622</v>
      </c>
      <c r="F51" s="202">
        <f t="shared" ref="F51:M51" si="20">SUM(F52:F56)</f>
        <v>0</v>
      </c>
      <c r="G51" s="202">
        <f t="shared" si="20"/>
        <v>9448819</v>
      </c>
      <c r="H51" s="202">
        <f t="shared" si="20"/>
        <v>0</v>
      </c>
      <c r="I51" s="202">
        <f t="shared" si="20"/>
        <v>0</v>
      </c>
      <c r="J51" s="202">
        <f t="shared" si="20"/>
        <v>0</v>
      </c>
      <c r="K51" s="202">
        <f t="shared" si="20"/>
        <v>0</v>
      </c>
      <c r="L51" s="202">
        <f t="shared" si="20"/>
        <v>0</v>
      </c>
      <c r="M51" s="201">
        <f t="shared" si="20"/>
        <v>11023622</v>
      </c>
      <c r="N51" s="490">
        <f>SUM(N52:N56)</f>
        <v>11023622</v>
      </c>
    </row>
    <row r="52" spans="1:14" s="203" customFormat="1" ht="12.75" x14ac:dyDescent="0.2">
      <c r="A52" s="204" t="s">
        <v>223</v>
      </c>
      <c r="B52" s="479" t="s">
        <v>224</v>
      </c>
      <c r="C52" s="494"/>
      <c r="D52" s="227">
        <v>0</v>
      </c>
      <c r="E52" s="221">
        <v>0</v>
      </c>
      <c r="F52" s="221"/>
      <c r="G52" s="221"/>
      <c r="H52" s="221"/>
      <c r="I52" s="221"/>
      <c r="J52" s="221"/>
      <c r="K52" s="221"/>
      <c r="L52" s="228">
        <f>F52+G52+H52+I52+J52+K52</f>
        <v>0</v>
      </c>
      <c r="M52" s="227">
        <f>E52+L52</f>
        <v>0</v>
      </c>
      <c r="N52" s="533">
        <v>0</v>
      </c>
    </row>
    <row r="53" spans="1:14" s="203" customFormat="1" ht="12.75" x14ac:dyDescent="0.2">
      <c r="A53" s="210" t="s">
        <v>225</v>
      </c>
      <c r="B53" s="480" t="s">
        <v>226</v>
      </c>
      <c r="C53" s="494">
        <v>48393739</v>
      </c>
      <c r="D53" s="227">
        <v>0</v>
      </c>
      <c r="E53" s="220">
        <v>11023622</v>
      </c>
      <c r="F53" s="220">
        <v>0</v>
      </c>
      <c r="G53" s="221">
        <v>9448819</v>
      </c>
      <c r="H53" s="221"/>
      <c r="I53" s="221"/>
      <c r="J53" s="221"/>
      <c r="K53" s="221"/>
      <c r="L53" s="228">
        <f>F53+H53+I53+J53+K53</f>
        <v>0</v>
      </c>
      <c r="M53" s="227">
        <v>11023622</v>
      </c>
      <c r="N53" s="530">
        <v>11023622</v>
      </c>
    </row>
    <row r="54" spans="1:14" s="203" customFormat="1" ht="12.75" x14ac:dyDescent="0.2">
      <c r="A54" s="210" t="s">
        <v>227</v>
      </c>
      <c r="B54" s="480" t="s">
        <v>228</v>
      </c>
      <c r="C54" s="494"/>
      <c r="D54" s="227">
        <v>0</v>
      </c>
      <c r="E54" s="220">
        <v>0</v>
      </c>
      <c r="F54" s="220"/>
      <c r="G54" s="221"/>
      <c r="H54" s="221"/>
      <c r="I54" s="221"/>
      <c r="J54" s="221"/>
      <c r="K54" s="221"/>
      <c r="L54" s="228">
        <f>F54+G54+H54+I54+J54+K54</f>
        <v>0</v>
      </c>
      <c r="M54" s="227">
        <f>E54+L54</f>
        <v>0</v>
      </c>
      <c r="N54" s="530">
        <v>0</v>
      </c>
    </row>
    <row r="55" spans="1:14" s="203" customFormat="1" ht="12.75" x14ac:dyDescent="0.2">
      <c r="A55" s="210" t="s">
        <v>229</v>
      </c>
      <c r="B55" s="480" t="s">
        <v>230</v>
      </c>
      <c r="C55" s="494"/>
      <c r="D55" s="227">
        <v>0</v>
      </c>
      <c r="E55" s="220">
        <v>0</v>
      </c>
      <c r="F55" s="220"/>
      <c r="G55" s="221"/>
      <c r="H55" s="221"/>
      <c r="I55" s="221"/>
      <c r="J55" s="221"/>
      <c r="K55" s="221"/>
      <c r="L55" s="228">
        <f>F55+G55+H55+I55+J55+K55</f>
        <v>0</v>
      </c>
      <c r="M55" s="227">
        <f>E55+L55</f>
        <v>0</v>
      </c>
      <c r="N55" s="530">
        <v>0</v>
      </c>
    </row>
    <row r="56" spans="1:14" s="203" customFormat="1" ht="13.5" thickBot="1" x14ac:dyDescent="0.25">
      <c r="A56" s="211" t="s">
        <v>231</v>
      </c>
      <c r="B56" s="482" t="s">
        <v>232</v>
      </c>
      <c r="C56" s="494"/>
      <c r="D56" s="227">
        <v>0</v>
      </c>
      <c r="E56" s="222">
        <v>0</v>
      </c>
      <c r="F56" s="222"/>
      <c r="G56" s="223"/>
      <c r="H56" s="223"/>
      <c r="I56" s="223"/>
      <c r="J56" s="223"/>
      <c r="K56" s="223"/>
      <c r="L56" s="229">
        <f>F56+G56+H56+I56+J56+K56</f>
        <v>0</v>
      </c>
      <c r="M56" s="227">
        <f>E56+L56</f>
        <v>0</v>
      </c>
      <c r="N56" s="531">
        <v>0</v>
      </c>
    </row>
    <row r="57" spans="1:14" s="203" customFormat="1" ht="13.5" thickBot="1" x14ac:dyDescent="0.25">
      <c r="A57" s="200" t="s">
        <v>233</v>
      </c>
      <c r="B57" s="478" t="s">
        <v>234</v>
      </c>
      <c r="C57" s="490">
        <v>535625</v>
      </c>
      <c r="D57" s="201">
        <v>680000</v>
      </c>
      <c r="E57" s="202">
        <v>180000</v>
      </c>
      <c r="F57" s="202">
        <f t="shared" ref="F57:M57" si="21">SUM(F58:F60)</f>
        <v>0</v>
      </c>
      <c r="G57" s="202">
        <f t="shared" si="21"/>
        <v>185075</v>
      </c>
      <c r="H57" s="202">
        <f t="shared" si="21"/>
        <v>0</v>
      </c>
      <c r="I57" s="202">
        <f t="shared" si="21"/>
        <v>0</v>
      </c>
      <c r="J57" s="202">
        <f t="shared" si="21"/>
        <v>0</v>
      </c>
      <c r="K57" s="202">
        <f t="shared" si="21"/>
        <v>0</v>
      </c>
      <c r="L57" s="202">
        <f t="shared" si="21"/>
        <v>0</v>
      </c>
      <c r="M57" s="201">
        <f t="shared" si="21"/>
        <v>180000</v>
      </c>
      <c r="N57" s="490">
        <v>180000</v>
      </c>
    </row>
    <row r="58" spans="1:14" s="203" customFormat="1" ht="12.75" x14ac:dyDescent="0.2">
      <c r="A58" s="204" t="s">
        <v>235</v>
      </c>
      <c r="B58" s="479" t="s">
        <v>236</v>
      </c>
      <c r="C58" s="491"/>
      <c r="D58" s="205">
        <v>0</v>
      </c>
      <c r="E58" s="208">
        <v>0</v>
      </c>
      <c r="F58" s="208"/>
      <c r="G58" s="208"/>
      <c r="H58" s="208"/>
      <c r="I58" s="208"/>
      <c r="J58" s="208"/>
      <c r="K58" s="208"/>
      <c r="L58" s="209">
        <f>F58+G58+H58+I58+J58+K58</f>
        <v>0</v>
      </c>
      <c r="M58" s="205">
        <f>E58+L58</f>
        <v>0</v>
      </c>
      <c r="N58" s="525">
        <v>0</v>
      </c>
    </row>
    <row r="59" spans="1:14" s="203" customFormat="1" ht="12.75" x14ac:dyDescent="0.2">
      <c r="A59" s="210" t="s">
        <v>237</v>
      </c>
      <c r="B59" s="480" t="s">
        <v>238</v>
      </c>
      <c r="C59" s="491"/>
      <c r="D59" s="205">
        <v>0</v>
      </c>
      <c r="E59" s="82">
        <v>0</v>
      </c>
      <c r="F59" s="82"/>
      <c r="G59" s="208"/>
      <c r="H59" s="208"/>
      <c r="I59" s="208"/>
      <c r="J59" s="208"/>
      <c r="K59" s="208"/>
      <c r="L59" s="209">
        <f>F59+G59+H59+I59+J59+K59</f>
        <v>0</v>
      </c>
      <c r="M59" s="205">
        <f>E59+L59</f>
        <v>0</v>
      </c>
      <c r="N59" s="526">
        <v>0</v>
      </c>
    </row>
    <row r="60" spans="1:14" s="203" customFormat="1" ht="12.75" x14ac:dyDescent="0.2">
      <c r="A60" s="210" t="s">
        <v>239</v>
      </c>
      <c r="B60" s="480" t="s">
        <v>240</v>
      </c>
      <c r="C60" s="491">
        <v>535625</v>
      </c>
      <c r="D60" s="205">
        <v>680000</v>
      </c>
      <c r="E60" s="82">
        <v>180000</v>
      </c>
      <c r="F60" s="82">
        <v>0</v>
      </c>
      <c r="G60" s="208">
        <v>185075</v>
      </c>
      <c r="H60" s="208"/>
      <c r="I60" s="208"/>
      <c r="J60" s="208"/>
      <c r="K60" s="208"/>
      <c r="L60" s="209">
        <f>F60+H60+I60+J60+K60</f>
        <v>0</v>
      </c>
      <c r="M60" s="205">
        <v>180000</v>
      </c>
      <c r="N60" s="526">
        <v>180000</v>
      </c>
    </row>
    <row r="61" spans="1:14" s="203" customFormat="1" ht="13.5" thickBot="1" x14ac:dyDescent="0.25">
      <c r="A61" s="211" t="s">
        <v>241</v>
      </c>
      <c r="B61" s="482" t="s">
        <v>242</v>
      </c>
      <c r="C61" s="491"/>
      <c r="D61" s="205">
        <v>0</v>
      </c>
      <c r="E61" s="213">
        <v>0</v>
      </c>
      <c r="F61" s="213"/>
      <c r="G61" s="214"/>
      <c r="H61" s="214"/>
      <c r="I61" s="214"/>
      <c r="J61" s="214"/>
      <c r="K61" s="214"/>
      <c r="L61" s="215">
        <f>F61+G61+H61+I61+J61+K61</f>
        <v>0</v>
      </c>
      <c r="M61" s="205">
        <f>E61+L61</f>
        <v>0</v>
      </c>
      <c r="N61" s="527">
        <v>0</v>
      </c>
    </row>
    <row r="62" spans="1:14" s="203" customFormat="1" ht="13.5" thickBot="1" x14ac:dyDescent="0.25">
      <c r="A62" s="200" t="s">
        <v>42</v>
      </c>
      <c r="B62" s="483" t="s">
        <v>243</v>
      </c>
      <c r="C62" s="490">
        <v>3556097</v>
      </c>
      <c r="D62" s="201">
        <v>89324</v>
      </c>
      <c r="E62" s="202">
        <f>SUM(E63:E66)</f>
        <v>0</v>
      </c>
      <c r="F62" s="202">
        <f t="shared" ref="F62:M62" si="22">SUM(F63:F65)</f>
        <v>0</v>
      </c>
      <c r="G62" s="202">
        <f t="shared" si="22"/>
        <v>0</v>
      </c>
      <c r="H62" s="202">
        <f t="shared" si="22"/>
        <v>0</v>
      </c>
      <c r="I62" s="202">
        <f t="shared" si="22"/>
        <v>0</v>
      </c>
      <c r="J62" s="202">
        <f t="shared" si="22"/>
        <v>0</v>
      </c>
      <c r="K62" s="202">
        <f t="shared" si="22"/>
        <v>0</v>
      </c>
      <c r="L62" s="202">
        <f t="shared" si="22"/>
        <v>0</v>
      </c>
      <c r="M62" s="521">
        <f t="shared" si="22"/>
        <v>0</v>
      </c>
      <c r="N62" s="490">
        <f>SUM(N63:N66)</f>
        <v>0</v>
      </c>
    </row>
    <row r="63" spans="1:14" s="203" customFormat="1" ht="12.75" x14ac:dyDescent="0.2">
      <c r="A63" s="204" t="s">
        <v>244</v>
      </c>
      <c r="B63" s="479" t="s">
        <v>245</v>
      </c>
      <c r="C63" s="495"/>
      <c r="D63" s="230">
        <v>0</v>
      </c>
      <c r="E63" s="220">
        <v>0</v>
      </c>
      <c r="F63" s="220"/>
      <c r="G63" s="220"/>
      <c r="H63" s="220"/>
      <c r="I63" s="220"/>
      <c r="J63" s="220"/>
      <c r="K63" s="220"/>
      <c r="L63" s="231">
        <f>F63+G63+H63+I63+J63+K63</f>
        <v>0</v>
      </c>
      <c r="M63" s="522">
        <f t="shared" ref="M63:M66" si="23">E63+L63</f>
        <v>0</v>
      </c>
      <c r="N63" s="530">
        <v>0</v>
      </c>
    </row>
    <row r="64" spans="1:14" s="203" customFormat="1" ht="12.75" x14ac:dyDescent="0.2">
      <c r="A64" s="210" t="s">
        <v>246</v>
      </c>
      <c r="B64" s="480" t="s">
        <v>247</v>
      </c>
      <c r="C64" s="495"/>
      <c r="D64" s="230">
        <v>0</v>
      </c>
      <c r="E64" s="220">
        <v>0</v>
      </c>
      <c r="F64" s="220"/>
      <c r="G64" s="220"/>
      <c r="H64" s="220"/>
      <c r="I64" s="220"/>
      <c r="J64" s="220"/>
      <c r="K64" s="220"/>
      <c r="L64" s="231">
        <f>F64+G64+H64+I64+J64+K64</f>
        <v>0</v>
      </c>
      <c r="M64" s="522">
        <f t="shared" si="23"/>
        <v>0</v>
      </c>
      <c r="N64" s="530">
        <v>0</v>
      </c>
    </row>
    <row r="65" spans="1:14" s="203" customFormat="1" ht="12.75" x14ac:dyDescent="0.2">
      <c r="A65" s="210" t="s">
        <v>248</v>
      </c>
      <c r="B65" s="480" t="s">
        <v>249</v>
      </c>
      <c r="C65" s="495">
        <v>3556097</v>
      </c>
      <c r="D65" s="230">
        <v>89324</v>
      </c>
      <c r="E65" s="220">
        <v>0</v>
      </c>
      <c r="F65" s="220">
        <v>0</v>
      </c>
      <c r="G65" s="220"/>
      <c r="H65" s="220"/>
      <c r="I65" s="220"/>
      <c r="J65" s="220"/>
      <c r="K65" s="220"/>
      <c r="L65" s="231">
        <f>F65+G65+H65+I65+J65+K65</f>
        <v>0</v>
      </c>
      <c r="M65" s="522">
        <f t="shared" si="23"/>
        <v>0</v>
      </c>
      <c r="N65" s="530">
        <v>0</v>
      </c>
    </row>
    <row r="66" spans="1:14" s="203" customFormat="1" ht="13.5" thickBot="1" x14ac:dyDescent="0.25">
      <c r="A66" s="211" t="s">
        <v>250</v>
      </c>
      <c r="B66" s="482" t="s">
        <v>251</v>
      </c>
      <c r="C66" s="495"/>
      <c r="D66" s="230">
        <v>0</v>
      </c>
      <c r="E66" s="220">
        <v>0</v>
      </c>
      <c r="F66" s="220"/>
      <c r="G66" s="220"/>
      <c r="H66" s="220"/>
      <c r="I66" s="220"/>
      <c r="J66" s="220"/>
      <c r="K66" s="220"/>
      <c r="L66" s="231">
        <f>F66+G66+H66+I66+J66+K66</f>
        <v>0</v>
      </c>
      <c r="M66" s="522">
        <f t="shared" si="23"/>
        <v>0</v>
      </c>
      <c r="N66" s="530">
        <v>0</v>
      </c>
    </row>
    <row r="67" spans="1:14" s="203" customFormat="1" ht="13.5" thickBot="1" x14ac:dyDescent="0.25">
      <c r="A67" s="232" t="s">
        <v>252</v>
      </c>
      <c r="B67" s="478" t="s">
        <v>253</v>
      </c>
      <c r="C67" s="492">
        <v>104684768</v>
      </c>
      <c r="D67" s="216">
        <v>53013497</v>
      </c>
      <c r="E67" s="217">
        <f>+E10+E17+E24+E31+E39+E51+E57+E62</f>
        <v>48107177</v>
      </c>
      <c r="F67" s="217">
        <f t="shared" ref="F67:M67" si="24">+F10+F17+F24+F31+F39+F51+F57+F62</f>
        <v>3947682</v>
      </c>
      <c r="G67" s="217">
        <f t="shared" si="24"/>
        <v>69276852</v>
      </c>
      <c r="H67" s="217">
        <f t="shared" si="24"/>
        <v>0</v>
      </c>
      <c r="I67" s="217">
        <f t="shared" si="24"/>
        <v>0</v>
      </c>
      <c r="J67" s="217">
        <f t="shared" si="24"/>
        <v>0</v>
      </c>
      <c r="K67" s="217">
        <f t="shared" si="24"/>
        <v>0</v>
      </c>
      <c r="L67" s="217">
        <f t="shared" si="24"/>
        <v>3947682</v>
      </c>
      <c r="M67" s="216">
        <f t="shared" si="24"/>
        <v>52054859</v>
      </c>
      <c r="N67" s="492">
        <f>+N10+N17+N24+N31+N39+N51+N57+N62</f>
        <v>48107177</v>
      </c>
    </row>
    <row r="68" spans="1:14" s="203" customFormat="1" ht="13.5" thickBot="1" x14ac:dyDescent="0.25">
      <c r="A68" s="233" t="s">
        <v>254</v>
      </c>
      <c r="B68" s="483" t="s">
        <v>255</v>
      </c>
      <c r="C68" s="490">
        <v>0</v>
      </c>
      <c r="D68" s="201">
        <v>0</v>
      </c>
      <c r="E68" s="202">
        <v>0</v>
      </c>
      <c r="F68" s="202">
        <f t="shared" ref="F68:M68" si="25">SUM(F69:F71)</f>
        <v>0</v>
      </c>
      <c r="G68" s="202">
        <f t="shared" si="25"/>
        <v>0</v>
      </c>
      <c r="H68" s="202">
        <f t="shared" si="25"/>
        <v>0</v>
      </c>
      <c r="I68" s="202">
        <f t="shared" si="25"/>
        <v>0</v>
      </c>
      <c r="J68" s="202">
        <f t="shared" si="25"/>
        <v>0</v>
      </c>
      <c r="K68" s="202">
        <f t="shared" si="25"/>
        <v>0</v>
      </c>
      <c r="L68" s="202">
        <f t="shared" si="25"/>
        <v>0</v>
      </c>
      <c r="M68" s="523">
        <f t="shared" si="25"/>
        <v>0</v>
      </c>
      <c r="N68" s="490">
        <v>0</v>
      </c>
    </row>
    <row r="69" spans="1:14" s="203" customFormat="1" ht="12.75" x14ac:dyDescent="0.2">
      <c r="A69" s="204" t="s">
        <v>256</v>
      </c>
      <c r="B69" s="479" t="s">
        <v>257</v>
      </c>
      <c r="C69" s="495"/>
      <c r="D69" s="230">
        <v>0</v>
      </c>
      <c r="E69" s="220">
        <v>0</v>
      </c>
      <c r="F69" s="220"/>
      <c r="G69" s="220"/>
      <c r="H69" s="220"/>
      <c r="I69" s="220"/>
      <c r="J69" s="220"/>
      <c r="K69" s="220"/>
      <c r="L69" s="231">
        <f>F69+G69+H69+I69+J69+K69</f>
        <v>0</v>
      </c>
      <c r="M69" s="522">
        <f t="shared" ref="M69:M71" si="26">E69+L69</f>
        <v>0</v>
      </c>
      <c r="N69" s="530">
        <v>0</v>
      </c>
    </row>
    <row r="70" spans="1:14" s="203" customFormat="1" ht="12.75" x14ac:dyDescent="0.2">
      <c r="A70" s="210" t="s">
        <v>258</v>
      </c>
      <c r="B70" s="480" t="s">
        <v>259</v>
      </c>
      <c r="C70" s="495"/>
      <c r="D70" s="230">
        <v>0</v>
      </c>
      <c r="E70" s="220">
        <v>0</v>
      </c>
      <c r="F70" s="220"/>
      <c r="G70" s="220"/>
      <c r="H70" s="220"/>
      <c r="I70" s="220"/>
      <c r="J70" s="220"/>
      <c r="K70" s="220"/>
      <c r="L70" s="231">
        <f>F70+G70+H70+I70+J70+K70</f>
        <v>0</v>
      </c>
      <c r="M70" s="522">
        <f t="shared" si="26"/>
        <v>0</v>
      </c>
      <c r="N70" s="530">
        <v>0</v>
      </c>
    </row>
    <row r="71" spans="1:14" s="203" customFormat="1" ht="13.5" thickBot="1" x14ac:dyDescent="0.25">
      <c r="A71" s="224" t="s">
        <v>260</v>
      </c>
      <c r="B71" s="487" t="s">
        <v>261</v>
      </c>
      <c r="C71" s="496"/>
      <c r="D71" s="234">
        <v>0</v>
      </c>
      <c r="E71" s="226">
        <v>0</v>
      </c>
      <c r="F71" s="226"/>
      <c r="G71" s="226"/>
      <c r="H71" s="226"/>
      <c r="I71" s="226"/>
      <c r="J71" s="226"/>
      <c r="K71" s="226"/>
      <c r="L71" s="235">
        <f>F71+G71+H71+I71+J71+K71</f>
        <v>0</v>
      </c>
      <c r="M71" s="524">
        <f t="shared" si="26"/>
        <v>0</v>
      </c>
      <c r="N71" s="532">
        <v>0</v>
      </c>
    </row>
    <row r="72" spans="1:14" s="203" customFormat="1" ht="13.5" thickBot="1" x14ac:dyDescent="0.25">
      <c r="A72" s="233" t="s">
        <v>262</v>
      </c>
      <c r="B72" s="483" t="s">
        <v>263</v>
      </c>
      <c r="C72" s="490">
        <v>0</v>
      </c>
      <c r="D72" s="201">
        <v>0</v>
      </c>
      <c r="E72" s="202">
        <v>0</v>
      </c>
      <c r="F72" s="202">
        <f t="shared" ref="F72:M72" si="27">SUM(F73:F76)</f>
        <v>0</v>
      </c>
      <c r="G72" s="202">
        <f t="shared" si="27"/>
        <v>0</v>
      </c>
      <c r="H72" s="202">
        <f t="shared" si="27"/>
        <v>0</v>
      </c>
      <c r="I72" s="202">
        <f t="shared" si="27"/>
        <v>0</v>
      </c>
      <c r="J72" s="202">
        <f t="shared" si="27"/>
        <v>0</v>
      </c>
      <c r="K72" s="202">
        <f t="shared" si="27"/>
        <v>0</v>
      </c>
      <c r="L72" s="202">
        <f t="shared" si="27"/>
        <v>0</v>
      </c>
      <c r="M72" s="523">
        <f t="shared" si="27"/>
        <v>0</v>
      </c>
      <c r="N72" s="490">
        <v>0</v>
      </c>
    </row>
    <row r="73" spans="1:14" s="203" customFormat="1" ht="12.75" x14ac:dyDescent="0.2">
      <c r="A73" s="204" t="s">
        <v>264</v>
      </c>
      <c r="B73" s="479" t="s">
        <v>265</v>
      </c>
      <c r="C73" s="495"/>
      <c r="D73" s="230">
        <v>0</v>
      </c>
      <c r="E73" s="220">
        <v>0</v>
      </c>
      <c r="F73" s="220"/>
      <c r="G73" s="220"/>
      <c r="H73" s="220"/>
      <c r="I73" s="220"/>
      <c r="J73" s="220"/>
      <c r="K73" s="220"/>
      <c r="L73" s="231">
        <f>F73+G73+H73+I73+J73+K73</f>
        <v>0</v>
      </c>
      <c r="M73" s="522">
        <f t="shared" ref="M73:M76" si="28">E73+L73</f>
        <v>0</v>
      </c>
      <c r="N73" s="530">
        <v>0</v>
      </c>
    </row>
    <row r="74" spans="1:14" s="203" customFormat="1" ht="12.75" x14ac:dyDescent="0.2">
      <c r="A74" s="210" t="s">
        <v>266</v>
      </c>
      <c r="B74" s="479" t="s">
        <v>267</v>
      </c>
      <c r="C74" s="495"/>
      <c r="D74" s="230">
        <v>0</v>
      </c>
      <c r="E74" s="220">
        <v>0</v>
      </c>
      <c r="F74" s="220"/>
      <c r="G74" s="220"/>
      <c r="H74" s="220"/>
      <c r="I74" s="220"/>
      <c r="J74" s="220"/>
      <c r="K74" s="220"/>
      <c r="L74" s="231">
        <f>F74+G74+H74+I74+J74+K74</f>
        <v>0</v>
      </c>
      <c r="M74" s="522">
        <f t="shared" si="28"/>
        <v>0</v>
      </c>
      <c r="N74" s="530">
        <v>0</v>
      </c>
    </row>
    <row r="75" spans="1:14" s="203" customFormat="1" ht="12.75" x14ac:dyDescent="0.2">
      <c r="A75" s="210" t="s">
        <v>268</v>
      </c>
      <c r="B75" s="479" t="s">
        <v>269</v>
      </c>
      <c r="C75" s="495"/>
      <c r="D75" s="230">
        <v>0</v>
      </c>
      <c r="E75" s="220">
        <v>0</v>
      </c>
      <c r="F75" s="220"/>
      <c r="G75" s="220"/>
      <c r="H75" s="220"/>
      <c r="I75" s="220"/>
      <c r="J75" s="220"/>
      <c r="K75" s="220"/>
      <c r="L75" s="231">
        <f>F75+G75+H75+I75+J75+K75</f>
        <v>0</v>
      </c>
      <c r="M75" s="522">
        <f t="shared" si="28"/>
        <v>0</v>
      </c>
      <c r="N75" s="530">
        <v>0</v>
      </c>
    </row>
    <row r="76" spans="1:14" s="203" customFormat="1" ht="13.5" thickBot="1" x14ac:dyDescent="0.25">
      <c r="A76" s="211" t="s">
        <v>270</v>
      </c>
      <c r="B76" s="488" t="s">
        <v>271</v>
      </c>
      <c r="C76" s="495"/>
      <c r="D76" s="230">
        <v>0</v>
      </c>
      <c r="E76" s="220">
        <v>0</v>
      </c>
      <c r="F76" s="220"/>
      <c r="G76" s="220"/>
      <c r="H76" s="220"/>
      <c r="I76" s="220"/>
      <c r="J76" s="220"/>
      <c r="K76" s="220"/>
      <c r="L76" s="231">
        <f>F76+G76+H76+I76+J76+K76</f>
        <v>0</v>
      </c>
      <c r="M76" s="522">
        <f t="shared" si="28"/>
        <v>0</v>
      </c>
      <c r="N76" s="530">
        <v>0</v>
      </c>
    </row>
    <row r="77" spans="1:14" s="203" customFormat="1" ht="13.5" thickBot="1" x14ac:dyDescent="0.25">
      <c r="A77" s="233" t="s">
        <v>272</v>
      </c>
      <c r="B77" s="483" t="s">
        <v>273</v>
      </c>
      <c r="C77" s="490">
        <v>5820785</v>
      </c>
      <c r="D77" s="201">
        <v>25151908</v>
      </c>
      <c r="E77" s="202">
        <f>SUM(E78:E79)</f>
        <v>28073823</v>
      </c>
      <c r="F77" s="202">
        <f t="shared" ref="F77:M77" si="29">SUM(F78:F79)</f>
        <v>0</v>
      </c>
      <c r="G77" s="202">
        <f t="shared" si="29"/>
        <v>34222683</v>
      </c>
      <c r="H77" s="202">
        <f t="shared" si="29"/>
        <v>0</v>
      </c>
      <c r="I77" s="202">
        <f t="shared" si="29"/>
        <v>0</v>
      </c>
      <c r="J77" s="202">
        <f t="shared" si="29"/>
        <v>0</v>
      </c>
      <c r="K77" s="202">
        <f t="shared" si="29"/>
        <v>0</v>
      </c>
      <c r="L77" s="202">
        <f t="shared" si="29"/>
        <v>0</v>
      </c>
      <c r="M77" s="216">
        <f t="shared" si="29"/>
        <v>28073823</v>
      </c>
      <c r="N77" s="490">
        <f>SUM(N78:N79)</f>
        <v>28073823</v>
      </c>
    </row>
    <row r="78" spans="1:14" s="203" customFormat="1" ht="12.75" x14ac:dyDescent="0.2">
      <c r="A78" s="204" t="s">
        <v>274</v>
      </c>
      <c r="B78" s="479" t="s">
        <v>275</v>
      </c>
      <c r="C78" s="495">
        <v>5820785</v>
      </c>
      <c r="D78" s="230">
        <v>25151908</v>
      </c>
      <c r="E78" s="220">
        <v>28073823</v>
      </c>
      <c r="F78" s="220">
        <v>0</v>
      </c>
      <c r="G78" s="220">
        <v>34222683</v>
      </c>
      <c r="H78" s="220"/>
      <c r="I78" s="220"/>
      <c r="J78" s="220"/>
      <c r="K78" s="220"/>
      <c r="L78" s="231">
        <f>F78+H78+I78+J78+K78</f>
        <v>0</v>
      </c>
      <c r="M78" s="230">
        <f>E78+L78</f>
        <v>28073823</v>
      </c>
      <c r="N78" s="530">
        <v>28073823</v>
      </c>
    </row>
    <row r="79" spans="1:14" s="203" customFormat="1" ht="13.5" thickBot="1" x14ac:dyDescent="0.25">
      <c r="A79" s="211" t="s">
        <v>276</v>
      </c>
      <c r="B79" s="482" t="s">
        <v>277</v>
      </c>
      <c r="C79" s="495"/>
      <c r="D79" s="230">
        <v>0</v>
      </c>
      <c r="E79" s="220">
        <v>0</v>
      </c>
      <c r="F79" s="220"/>
      <c r="G79" s="220"/>
      <c r="H79" s="220"/>
      <c r="I79" s="220"/>
      <c r="J79" s="220"/>
      <c r="K79" s="220"/>
      <c r="L79" s="231">
        <f>F79+G79+H79+I79+J79+K79</f>
        <v>0</v>
      </c>
      <c r="M79" s="230">
        <f>E79+L79</f>
        <v>0</v>
      </c>
      <c r="N79" s="530">
        <v>0</v>
      </c>
    </row>
    <row r="80" spans="1:14" s="203" customFormat="1" ht="13.5" thickBot="1" x14ac:dyDescent="0.25">
      <c r="A80" s="233" t="s">
        <v>278</v>
      </c>
      <c r="B80" s="483" t="s">
        <v>279</v>
      </c>
      <c r="C80" s="490">
        <v>1587222</v>
      </c>
      <c r="D80" s="201">
        <v>791652</v>
      </c>
      <c r="E80" s="202">
        <v>0</v>
      </c>
      <c r="F80" s="202">
        <f t="shared" ref="F80:M80" si="30">SUM(F81:F83)</f>
        <v>0</v>
      </c>
      <c r="G80" s="202">
        <f t="shared" si="30"/>
        <v>2147759</v>
      </c>
      <c r="H80" s="202">
        <f t="shared" si="30"/>
        <v>0</v>
      </c>
      <c r="I80" s="202">
        <f t="shared" si="30"/>
        <v>0</v>
      </c>
      <c r="J80" s="202">
        <f t="shared" si="30"/>
        <v>0</v>
      </c>
      <c r="K80" s="202">
        <f t="shared" si="30"/>
        <v>0</v>
      </c>
      <c r="L80" s="202">
        <f t="shared" si="30"/>
        <v>0</v>
      </c>
      <c r="M80" s="523">
        <f t="shared" si="30"/>
        <v>0</v>
      </c>
      <c r="N80" s="490">
        <v>0</v>
      </c>
    </row>
    <row r="81" spans="1:14" s="203" customFormat="1" ht="12.75" x14ac:dyDescent="0.2">
      <c r="A81" s="204" t="s">
        <v>280</v>
      </c>
      <c r="B81" s="479" t="s">
        <v>281</v>
      </c>
      <c r="C81" s="495">
        <v>1587222</v>
      </c>
      <c r="D81" s="230">
        <v>791652</v>
      </c>
      <c r="E81" s="220">
        <v>0</v>
      </c>
      <c r="F81" s="220">
        <v>0</v>
      </c>
      <c r="G81" s="220">
        <v>2147759</v>
      </c>
      <c r="H81" s="220"/>
      <c r="I81" s="220"/>
      <c r="J81" s="220"/>
      <c r="K81" s="220"/>
      <c r="L81" s="231">
        <f>F81+H81+I81+J81+K81</f>
        <v>0</v>
      </c>
      <c r="M81" s="522">
        <f>E81+L81</f>
        <v>0</v>
      </c>
      <c r="N81" s="530">
        <v>0</v>
      </c>
    </row>
    <row r="82" spans="1:14" s="203" customFormat="1" ht="12.75" x14ac:dyDescent="0.2">
      <c r="A82" s="210" t="s">
        <v>282</v>
      </c>
      <c r="B82" s="480" t="s">
        <v>283</v>
      </c>
      <c r="C82" s="495"/>
      <c r="D82" s="230">
        <v>0</v>
      </c>
      <c r="E82" s="220">
        <v>0</v>
      </c>
      <c r="F82" s="220"/>
      <c r="G82" s="220"/>
      <c r="H82" s="220"/>
      <c r="I82" s="220"/>
      <c r="J82" s="220"/>
      <c r="K82" s="220"/>
      <c r="L82" s="231">
        <f>F82+G82+H82+I82+J82+K82</f>
        <v>0</v>
      </c>
      <c r="M82" s="522">
        <f>E82+L82</f>
        <v>0</v>
      </c>
      <c r="N82" s="530">
        <v>0</v>
      </c>
    </row>
    <row r="83" spans="1:14" s="203" customFormat="1" ht="13.5" thickBot="1" x14ac:dyDescent="0.25">
      <c r="A83" s="211" t="s">
        <v>284</v>
      </c>
      <c r="B83" s="482" t="s">
        <v>285</v>
      </c>
      <c r="C83" s="495"/>
      <c r="D83" s="230">
        <v>0</v>
      </c>
      <c r="E83" s="220">
        <v>0</v>
      </c>
      <c r="F83" s="220"/>
      <c r="G83" s="220"/>
      <c r="H83" s="220"/>
      <c r="I83" s="220"/>
      <c r="J83" s="220"/>
      <c r="K83" s="220"/>
      <c r="L83" s="231">
        <f>F83+G83+H83+I83+J83+K83</f>
        <v>0</v>
      </c>
      <c r="M83" s="522">
        <f>E83+L83</f>
        <v>0</v>
      </c>
      <c r="N83" s="530">
        <v>0</v>
      </c>
    </row>
    <row r="84" spans="1:14" s="203" customFormat="1" ht="13.5" thickBot="1" x14ac:dyDescent="0.25">
      <c r="A84" s="233" t="s">
        <v>286</v>
      </c>
      <c r="B84" s="483" t="s">
        <v>287</v>
      </c>
      <c r="C84" s="490">
        <v>0</v>
      </c>
      <c r="D84" s="201">
        <v>0</v>
      </c>
      <c r="E84" s="202">
        <v>0</v>
      </c>
      <c r="F84" s="202">
        <f t="shared" ref="F84:M84" si="31">SUM(F85:F88)</f>
        <v>0</v>
      </c>
      <c r="G84" s="202">
        <f t="shared" si="31"/>
        <v>0</v>
      </c>
      <c r="H84" s="202">
        <f t="shared" si="31"/>
        <v>0</v>
      </c>
      <c r="I84" s="202">
        <f t="shared" si="31"/>
        <v>0</v>
      </c>
      <c r="J84" s="202">
        <f t="shared" si="31"/>
        <v>0</v>
      </c>
      <c r="K84" s="202">
        <f t="shared" si="31"/>
        <v>0</v>
      </c>
      <c r="L84" s="202">
        <f t="shared" si="31"/>
        <v>0</v>
      </c>
      <c r="M84" s="523">
        <f t="shared" si="31"/>
        <v>0</v>
      </c>
      <c r="N84" s="490">
        <v>0</v>
      </c>
    </row>
    <row r="85" spans="1:14" s="203" customFormat="1" ht="12.75" x14ac:dyDescent="0.2">
      <c r="A85" s="236" t="s">
        <v>288</v>
      </c>
      <c r="B85" s="479" t="s">
        <v>289</v>
      </c>
      <c r="C85" s="495"/>
      <c r="D85" s="230">
        <v>0</v>
      </c>
      <c r="E85" s="220">
        <v>0</v>
      </c>
      <c r="F85" s="220"/>
      <c r="G85" s="220"/>
      <c r="H85" s="220"/>
      <c r="I85" s="220"/>
      <c r="J85" s="220"/>
      <c r="K85" s="220"/>
      <c r="L85" s="231">
        <f t="shared" ref="L85:L90" si="32">F85+G85+H85+I85+J85+K85</f>
        <v>0</v>
      </c>
      <c r="M85" s="522">
        <f t="shared" ref="M85:M90" si="33">E85+L85</f>
        <v>0</v>
      </c>
      <c r="N85" s="530">
        <v>0</v>
      </c>
    </row>
    <row r="86" spans="1:14" s="203" customFormat="1" ht="12.75" x14ac:dyDescent="0.2">
      <c r="A86" s="237" t="s">
        <v>290</v>
      </c>
      <c r="B86" s="480" t="s">
        <v>291</v>
      </c>
      <c r="C86" s="495"/>
      <c r="D86" s="230">
        <v>0</v>
      </c>
      <c r="E86" s="220">
        <v>0</v>
      </c>
      <c r="F86" s="220"/>
      <c r="G86" s="220"/>
      <c r="H86" s="220"/>
      <c r="I86" s="220"/>
      <c r="J86" s="220"/>
      <c r="K86" s="220"/>
      <c r="L86" s="231">
        <f t="shared" si="32"/>
        <v>0</v>
      </c>
      <c r="M86" s="522">
        <f t="shared" si="33"/>
        <v>0</v>
      </c>
      <c r="N86" s="530">
        <v>0</v>
      </c>
    </row>
    <row r="87" spans="1:14" s="203" customFormat="1" ht="12.75" x14ac:dyDescent="0.2">
      <c r="A87" s="237" t="s">
        <v>292</v>
      </c>
      <c r="B87" s="480" t="s">
        <v>293</v>
      </c>
      <c r="C87" s="495"/>
      <c r="D87" s="230">
        <v>0</v>
      </c>
      <c r="E87" s="220">
        <v>0</v>
      </c>
      <c r="F87" s="220"/>
      <c r="G87" s="220"/>
      <c r="H87" s="220"/>
      <c r="I87" s="220"/>
      <c r="J87" s="220"/>
      <c r="K87" s="220"/>
      <c r="L87" s="231">
        <f t="shared" si="32"/>
        <v>0</v>
      </c>
      <c r="M87" s="522">
        <f t="shared" si="33"/>
        <v>0</v>
      </c>
      <c r="N87" s="530">
        <v>0</v>
      </c>
    </row>
    <row r="88" spans="1:14" s="203" customFormat="1" ht="13.5" thickBot="1" x14ac:dyDescent="0.25">
      <c r="A88" s="238" t="s">
        <v>294</v>
      </c>
      <c r="B88" s="482" t="s">
        <v>295</v>
      </c>
      <c r="C88" s="495"/>
      <c r="D88" s="230">
        <v>0</v>
      </c>
      <c r="E88" s="220">
        <v>0</v>
      </c>
      <c r="F88" s="220"/>
      <c r="G88" s="220"/>
      <c r="H88" s="220"/>
      <c r="I88" s="220"/>
      <c r="J88" s="220"/>
      <c r="K88" s="220"/>
      <c r="L88" s="231">
        <f t="shared" si="32"/>
        <v>0</v>
      </c>
      <c r="M88" s="522">
        <f t="shared" si="33"/>
        <v>0</v>
      </c>
      <c r="N88" s="530">
        <v>0</v>
      </c>
    </row>
    <row r="89" spans="1:14" s="203" customFormat="1" ht="13.5" thickBot="1" x14ac:dyDescent="0.25">
      <c r="A89" s="233" t="s">
        <v>296</v>
      </c>
      <c r="B89" s="483" t="s">
        <v>297</v>
      </c>
      <c r="C89" s="490"/>
      <c r="D89" s="201">
        <v>0</v>
      </c>
      <c r="E89" s="239">
        <v>0</v>
      </c>
      <c r="F89" s="239"/>
      <c r="G89" s="239"/>
      <c r="H89" s="239"/>
      <c r="I89" s="239"/>
      <c r="J89" s="239"/>
      <c r="K89" s="239"/>
      <c r="L89" s="202">
        <f t="shared" si="32"/>
        <v>0</v>
      </c>
      <c r="M89" s="523">
        <f t="shared" si="33"/>
        <v>0</v>
      </c>
      <c r="N89" s="534">
        <v>0</v>
      </c>
    </row>
    <row r="90" spans="1:14" s="203" customFormat="1" ht="13.5" thickBot="1" x14ac:dyDescent="0.25">
      <c r="A90" s="233" t="s">
        <v>298</v>
      </c>
      <c r="B90" s="483" t="s">
        <v>299</v>
      </c>
      <c r="C90" s="490"/>
      <c r="D90" s="201">
        <v>0</v>
      </c>
      <c r="E90" s="239">
        <v>0</v>
      </c>
      <c r="F90" s="239"/>
      <c r="G90" s="239"/>
      <c r="H90" s="239"/>
      <c r="I90" s="239"/>
      <c r="J90" s="239"/>
      <c r="K90" s="239"/>
      <c r="L90" s="202">
        <f t="shared" si="32"/>
        <v>0</v>
      </c>
      <c r="M90" s="523">
        <f t="shared" si="33"/>
        <v>0</v>
      </c>
      <c r="N90" s="534">
        <v>0</v>
      </c>
    </row>
    <row r="91" spans="1:14" s="203" customFormat="1" ht="13.5" thickBot="1" x14ac:dyDescent="0.25">
      <c r="A91" s="233" t="s">
        <v>300</v>
      </c>
      <c r="B91" s="483" t="s">
        <v>301</v>
      </c>
      <c r="C91" s="492">
        <v>7408007</v>
      </c>
      <c r="D91" s="216">
        <v>25943560</v>
      </c>
      <c r="E91" s="217">
        <f>E77+E80</f>
        <v>28073823</v>
      </c>
      <c r="F91" s="217">
        <f>F77+F80</f>
        <v>0</v>
      </c>
      <c r="G91" s="217">
        <f t="shared" ref="G91:M91" si="34">+G68+G72+G77+G80+G84+G90+G89</f>
        <v>36370442</v>
      </c>
      <c r="H91" s="217">
        <f t="shared" si="34"/>
        <v>0</v>
      </c>
      <c r="I91" s="217">
        <f t="shared" si="34"/>
        <v>0</v>
      </c>
      <c r="J91" s="217">
        <f t="shared" si="34"/>
        <v>0</v>
      </c>
      <c r="K91" s="217">
        <f t="shared" si="34"/>
        <v>0</v>
      </c>
      <c r="L91" s="217">
        <f t="shared" si="34"/>
        <v>0</v>
      </c>
      <c r="M91" s="216">
        <f t="shared" si="34"/>
        <v>28073823</v>
      </c>
      <c r="N91" s="492">
        <f>N77+N80</f>
        <v>28073823</v>
      </c>
    </row>
    <row r="92" spans="1:14" s="203" customFormat="1" ht="13.5" thickBot="1" x14ac:dyDescent="0.25">
      <c r="A92" s="240" t="s">
        <v>302</v>
      </c>
      <c r="B92" s="489" t="s">
        <v>303</v>
      </c>
      <c r="C92" s="492">
        <v>112092775</v>
      </c>
      <c r="D92" s="216">
        <v>78957057</v>
      </c>
      <c r="E92" s="217">
        <f>E67+E91</f>
        <v>76181000</v>
      </c>
      <c r="F92" s="217">
        <f>F67+F91</f>
        <v>3947682</v>
      </c>
      <c r="G92" s="217">
        <f t="shared" ref="G92:M92" si="35">+G67+G91</f>
        <v>105647294</v>
      </c>
      <c r="H92" s="217">
        <f t="shared" si="35"/>
        <v>0</v>
      </c>
      <c r="I92" s="217">
        <f t="shared" si="35"/>
        <v>0</v>
      </c>
      <c r="J92" s="217">
        <f t="shared" si="35"/>
        <v>0</v>
      </c>
      <c r="K92" s="217">
        <f t="shared" si="35"/>
        <v>0</v>
      </c>
      <c r="L92" s="217">
        <f t="shared" si="35"/>
        <v>3947682</v>
      </c>
      <c r="M92" s="216">
        <f t="shared" si="35"/>
        <v>80128682</v>
      </c>
      <c r="N92" s="492">
        <f>N67+N91</f>
        <v>76181000</v>
      </c>
    </row>
    <row r="93" spans="1:14" s="203" customFormat="1" x14ac:dyDescent="0.2">
      <c r="A93" s="241"/>
      <c r="B93" s="242"/>
      <c r="C93" s="242"/>
      <c r="E93" s="243"/>
    </row>
    <row r="94" spans="1:14" x14ac:dyDescent="0.25">
      <c r="A94" s="628" t="s">
        <v>304</v>
      </c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</row>
    <row r="95" spans="1:14" ht="16.5" thickBot="1" x14ac:dyDescent="0.3">
      <c r="A95" s="625" t="s">
        <v>305</v>
      </c>
      <c r="B95" s="625"/>
      <c r="C95" s="244"/>
      <c r="D95" s="245" t="str">
        <f>D6</f>
        <v>forintban</v>
      </c>
      <c r="E95" s="245"/>
      <c r="M95" s="245" t="str">
        <f>M6</f>
        <v>forintban</v>
      </c>
      <c r="N95" s="245" t="str">
        <f>N6</f>
        <v>Forintban!</v>
      </c>
    </row>
    <row r="96" spans="1:14" ht="15.75" customHeight="1" thickBot="1" x14ac:dyDescent="0.3">
      <c r="A96" s="626" t="s">
        <v>132</v>
      </c>
      <c r="B96" s="731" t="s">
        <v>306</v>
      </c>
      <c r="C96" s="726" t="str">
        <f>C7</f>
        <v>2023. évi teljesítés</v>
      </c>
      <c r="D96" s="726" t="str">
        <f>D7</f>
        <v>2024. évi teljesítés</v>
      </c>
      <c r="E96" s="728" t="str">
        <f>E7</f>
        <v>2025. évi</v>
      </c>
      <c r="F96" s="729"/>
      <c r="G96" s="729"/>
      <c r="H96" s="729"/>
      <c r="I96" s="729"/>
      <c r="J96" s="729"/>
      <c r="K96" s="729"/>
      <c r="L96" s="729"/>
      <c r="M96" s="730"/>
      <c r="N96" s="539"/>
    </row>
    <row r="97" spans="1:14" ht="36.75" thickBot="1" x14ac:dyDescent="0.3">
      <c r="A97" s="627"/>
      <c r="B97" s="732"/>
      <c r="C97" s="727"/>
      <c r="D97" s="727"/>
      <c r="E97" s="540" t="s">
        <v>134</v>
      </c>
      <c r="F97" s="541" t="str">
        <f t="shared" ref="F97:K97" si="36">F8</f>
        <v>1. sz. módosítás</v>
      </c>
      <c r="G97" s="541" t="str">
        <f t="shared" si="36"/>
        <v>Várható teljesítés</v>
      </c>
      <c r="H97" s="541" t="str">
        <f t="shared" si="36"/>
        <v xml:space="preserve">3. sz. módosítás </v>
      </c>
      <c r="I97" s="541" t="str">
        <f t="shared" si="36"/>
        <v xml:space="preserve">4. sz. módosítás </v>
      </c>
      <c r="J97" s="541" t="str">
        <f t="shared" si="36"/>
        <v xml:space="preserve">5. sz. módosítás </v>
      </c>
      <c r="K97" s="541" t="str">
        <f t="shared" si="36"/>
        <v xml:space="preserve">6. sz. módosítás </v>
      </c>
      <c r="L97" s="542" t="s">
        <v>139</v>
      </c>
      <c r="M97" s="543" t="str">
        <f>M8</f>
        <v>1.számú módosítás utáni előirányzat</v>
      </c>
      <c r="N97" s="543" t="str">
        <f>N7</f>
        <v>2025. évi eredeti előirányzat</v>
      </c>
    </row>
    <row r="98" spans="1:14" s="199" customFormat="1" ht="12" customHeight="1" thickBot="1" x14ac:dyDescent="0.25">
      <c r="A98" s="246" t="s">
        <v>73</v>
      </c>
      <c r="B98" s="497" t="s">
        <v>74</v>
      </c>
      <c r="C98" s="477"/>
      <c r="D98" s="196"/>
      <c r="E98" s="197" t="s">
        <v>75</v>
      </c>
      <c r="F98" s="197" t="s">
        <v>76</v>
      </c>
      <c r="G98" s="198" t="s">
        <v>77</v>
      </c>
      <c r="H98" s="198" t="s">
        <v>78</v>
      </c>
      <c r="I98" s="198" t="s">
        <v>79</v>
      </c>
      <c r="J98" s="198" t="s">
        <v>140</v>
      </c>
      <c r="K98" s="198" t="s">
        <v>141</v>
      </c>
      <c r="L98" s="247" t="s">
        <v>142</v>
      </c>
      <c r="M98" s="196" t="s">
        <v>143</v>
      </c>
      <c r="N98" s="196" t="s">
        <v>143</v>
      </c>
    </row>
    <row r="99" spans="1:14" ht="16.5" thickBot="1" x14ac:dyDescent="0.3">
      <c r="A99" s="248" t="s">
        <v>29</v>
      </c>
      <c r="B99" s="498" t="s">
        <v>307</v>
      </c>
      <c r="C99" s="513">
        <v>57552648</v>
      </c>
      <c r="D99" s="249">
        <v>52949564</v>
      </c>
      <c r="E99" s="250">
        <f>E100+E101+E102+E103+E104</f>
        <v>65596071</v>
      </c>
      <c r="F99" s="250">
        <f t="shared" ref="F99:L99" si="37">F100+F101+F102+F103+F104+F117</f>
        <v>4369782</v>
      </c>
      <c r="G99" s="250">
        <f t="shared" si="37"/>
        <v>44900828</v>
      </c>
      <c r="H99" s="250">
        <f t="shared" si="37"/>
        <v>0</v>
      </c>
      <c r="I99" s="250">
        <f t="shared" si="37"/>
        <v>0</v>
      </c>
      <c r="J99" s="250">
        <f t="shared" si="37"/>
        <v>0</v>
      </c>
      <c r="K99" s="250">
        <f t="shared" si="37"/>
        <v>0</v>
      </c>
      <c r="L99" s="251">
        <f t="shared" si="37"/>
        <v>4369782</v>
      </c>
      <c r="M99" s="250">
        <f>M100+M101+M102+M103+M104</f>
        <v>70010853</v>
      </c>
      <c r="N99" s="249">
        <f>N100+N101+N102+N103+N104</f>
        <v>65596071</v>
      </c>
    </row>
    <row r="100" spans="1:14" x14ac:dyDescent="0.25">
      <c r="A100" s="252" t="s">
        <v>145</v>
      </c>
      <c r="B100" s="499" t="s">
        <v>308</v>
      </c>
      <c r="C100" s="514">
        <v>16485994</v>
      </c>
      <c r="D100" s="253">
        <v>18178238</v>
      </c>
      <c r="E100" s="254">
        <v>24274188</v>
      </c>
      <c r="F100" s="207">
        <v>3639600</v>
      </c>
      <c r="G100" s="207">
        <v>14349357</v>
      </c>
      <c r="H100" s="207"/>
      <c r="I100" s="207"/>
      <c r="J100" s="207"/>
      <c r="K100" s="207"/>
      <c r="L100" s="209">
        <f>F100+H100+I100+J100+K100</f>
        <v>3639600</v>
      </c>
      <c r="M100" s="253">
        <f t="shared" ref="M100:M119" si="38">E100+L100</f>
        <v>27913788</v>
      </c>
      <c r="N100" s="253">
        <v>24274188</v>
      </c>
    </row>
    <row r="101" spans="1:14" x14ac:dyDescent="0.25">
      <c r="A101" s="210" t="s">
        <v>147</v>
      </c>
      <c r="B101" s="500" t="s">
        <v>55</v>
      </c>
      <c r="C101" s="515">
        <v>2361205</v>
      </c>
      <c r="D101" s="255">
        <v>2389595</v>
      </c>
      <c r="E101" s="82">
        <v>3806824</v>
      </c>
      <c r="F101" s="82">
        <v>456824</v>
      </c>
      <c r="G101" s="82">
        <v>1961995</v>
      </c>
      <c r="H101" s="82"/>
      <c r="I101" s="82"/>
      <c r="J101" s="82"/>
      <c r="K101" s="82"/>
      <c r="L101" s="256">
        <f t="shared" ref="L101:L105" si="39">F101+H101+I101+J101+K101</f>
        <v>456824</v>
      </c>
      <c r="M101" s="255">
        <f t="shared" si="38"/>
        <v>4263648</v>
      </c>
      <c r="N101" s="255">
        <v>3806824</v>
      </c>
    </row>
    <row r="102" spans="1:14" x14ac:dyDescent="0.25">
      <c r="A102" s="210" t="s">
        <v>149</v>
      </c>
      <c r="B102" s="500" t="s">
        <v>309</v>
      </c>
      <c r="C102" s="516">
        <v>30128805</v>
      </c>
      <c r="D102" s="257">
        <v>21984728</v>
      </c>
      <c r="E102" s="213">
        <v>22191078</v>
      </c>
      <c r="F102" s="213">
        <v>263358</v>
      </c>
      <c r="G102" s="213">
        <v>23136887</v>
      </c>
      <c r="H102" s="213"/>
      <c r="I102" s="213"/>
      <c r="J102" s="213"/>
      <c r="K102" s="213"/>
      <c r="L102" s="256">
        <f t="shared" si="39"/>
        <v>263358</v>
      </c>
      <c r="M102" s="257">
        <f t="shared" si="38"/>
        <v>22454436</v>
      </c>
      <c r="N102" s="257">
        <v>22191078</v>
      </c>
    </row>
    <row r="103" spans="1:14" x14ac:dyDescent="0.25">
      <c r="A103" s="210" t="s">
        <v>151</v>
      </c>
      <c r="B103" s="501" t="s">
        <v>59</v>
      </c>
      <c r="C103" s="516">
        <v>2803790</v>
      </c>
      <c r="D103" s="257">
        <v>3010457</v>
      </c>
      <c r="E103" s="213">
        <v>2500000</v>
      </c>
      <c r="F103" s="213">
        <v>0</v>
      </c>
      <c r="G103" s="213">
        <v>2675914</v>
      </c>
      <c r="H103" s="213"/>
      <c r="I103" s="213"/>
      <c r="J103" s="213"/>
      <c r="K103" s="213"/>
      <c r="L103" s="256">
        <f t="shared" si="39"/>
        <v>0</v>
      </c>
      <c r="M103" s="257">
        <f t="shared" si="38"/>
        <v>2500000</v>
      </c>
      <c r="N103" s="257">
        <v>2500000</v>
      </c>
    </row>
    <row r="104" spans="1:14" x14ac:dyDescent="0.25">
      <c r="A104" s="210" t="s">
        <v>310</v>
      </c>
      <c r="B104" s="258" t="s">
        <v>311</v>
      </c>
      <c r="C104" s="516">
        <v>5772854</v>
      </c>
      <c r="D104" s="257">
        <v>7386546</v>
      </c>
      <c r="E104" s="213">
        <v>12823981</v>
      </c>
      <c r="F104" s="213">
        <v>55000</v>
      </c>
      <c r="G104" s="213">
        <v>2776675</v>
      </c>
      <c r="H104" s="213"/>
      <c r="I104" s="213"/>
      <c r="J104" s="213"/>
      <c r="K104" s="213"/>
      <c r="L104" s="256">
        <f t="shared" si="39"/>
        <v>55000</v>
      </c>
      <c r="M104" s="257">
        <f t="shared" si="38"/>
        <v>12878981</v>
      </c>
      <c r="N104" s="257">
        <v>12823981</v>
      </c>
    </row>
    <row r="105" spans="1:14" x14ac:dyDescent="0.25">
      <c r="A105" s="210" t="s">
        <v>155</v>
      </c>
      <c r="B105" s="500" t="s">
        <v>312</v>
      </c>
      <c r="C105" s="516"/>
      <c r="D105" s="257">
        <v>0</v>
      </c>
      <c r="E105" s="213">
        <v>0</v>
      </c>
      <c r="F105" s="213"/>
      <c r="G105" s="213"/>
      <c r="H105" s="213"/>
      <c r="I105" s="213"/>
      <c r="J105" s="213"/>
      <c r="K105" s="213"/>
      <c r="L105" s="209">
        <f t="shared" si="39"/>
        <v>0</v>
      </c>
      <c r="M105" s="257">
        <f t="shared" si="38"/>
        <v>0</v>
      </c>
      <c r="N105" s="257">
        <v>0</v>
      </c>
    </row>
    <row r="106" spans="1:14" x14ac:dyDescent="0.25">
      <c r="A106" s="210" t="s">
        <v>313</v>
      </c>
      <c r="B106" s="502" t="s">
        <v>314</v>
      </c>
      <c r="C106" s="516"/>
      <c r="D106" s="257">
        <v>0</v>
      </c>
      <c r="E106" s="213">
        <v>0</v>
      </c>
      <c r="F106" s="213"/>
      <c r="G106" s="213"/>
      <c r="H106" s="213"/>
      <c r="I106" s="213"/>
      <c r="J106" s="213"/>
      <c r="K106" s="213"/>
      <c r="L106" s="259">
        <f t="shared" ref="L106:L119" si="40">F106+G106+H106+I106+J106+K106</f>
        <v>0</v>
      </c>
      <c r="M106" s="257">
        <f t="shared" si="38"/>
        <v>0</v>
      </c>
      <c r="N106" s="257">
        <v>0</v>
      </c>
    </row>
    <row r="107" spans="1:14" x14ac:dyDescent="0.25">
      <c r="A107" s="210" t="s">
        <v>315</v>
      </c>
      <c r="B107" s="502" t="s">
        <v>316</v>
      </c>
      <c r="C107" s="516"/>
      <c r="D107" s="257">
        <v>0</v>
      </c>
      <c r="E107" s="213">
        <v>0</v>
      </c>
      <c r="F107" s="213"/>
      <c r="G107" s="213"/>
      <c r="H107" s="213"/>
      <c r="I107" s="213"/>
      <c r="J107" s="213"/>
      <c r="K107" s="213"/>
      <c r="L107" s="259">
        <f t="shared" si="40"/>
        <v>0</v>
      </c>
      <c r="M107" s="257">
        <f t="shared" si="38"/>
        <v>0</v>
      </c>
      <c r="N107" s="257">
        <v>0</v>
      </c>
    </row>
    <row r="108" spans="1:14" x14ac:dyDescent="0.25">
      <c r="A108" s="210" t="s">
        <v>317</v>
      </c>
      <c r="B108" s="503" t="s">
        <v>318</v>
      </c>
      <c r="C108" s="516"/>
      <c r="D108" s="257">
        <v>0</v>
      </c>
      <c r="E108" s="213">
        <v>0</v>
      </c>
      <c r="F108" s="213"/>
      <c r="G108" s="213"/>
      <c r="H108" s="213"/>
      <c r="I108" s="213"/>
      <c r="J108" s="213"/>
      <c r="K108" s="213"/>
      <c r="L108" s="259">
        <f t="shared" si="40"/>
        <v>0</v>
      </c>
      <c r="M108" s="257">
        <f t="shared" si="38"/>
        <v>0</v>
      </c>
      <c r="N108" s="257">
        <v>0</v>
      </c>
    </row>
    <row r="109" spans="1:14" x14ac:dyDescent="0.25">
      <c r="A109" s="210" t="s">
        <v>319</v>
      </c>
      <c r="B109" s="504" t="s">
        <v>320</v>
      </c>
      <c r="C109" s="516"/>
      <c r="D109" s="257">
        <v>0</v>
      </c>
      <c r="E109" s="213">
        <v>0</v>
      </c>
      <c r="F109" s="213"/>
      <c r="G109" s="213"/>
      <c r="H109" s="213"/>
      <c r="I109" s="213"/>
      <c r="J109" s="213"/>
      <c r="K109" s="213"/>
      <c r="L109" s="259">
        <f t="shared" si="40"/>
        <v>0</v>
      </c>
      <c r="M109" s="257">
        <f t="shared" si="38"/>
        <v>0</v>
      </c>
      <c r="N109" s="257">
        <v>0</v>
      </c>
    </row>
    <row r="110" spans="1:14" x14ac:dyDescent="0.25">
      <c r="A110" s="210" t="s">
        <v>321</v>
      </c>
      <c r="B110" s="504" t="s">
        <v>322</v>
      </c>
      <c r="C110" s="516"/>
      <c r="D110" s="257">
        <v>0</v>
      </c>
      <c r="E110" s="213">
        <v>0</v>
      </c>
      <c r="F110" s="213"/>
      <c r="G110" s="213"/>
      <c r="H110" s="213"/>
      <c r="I110" s="213"/>
      <c r="J110" s="213"/>
      <c r="K110" s="213"/>
      <c r="L110" s="259">
        <f t="shared" si="40"/>
        <v>0</v>
      </c>
      <c r="M110" s="257">
        <f t="shared" si="38"/>
        <v>0</v>
      </c>
      <c r="N110" s="257">
        <v>0</v>
      </c>
    </row>
    <row r="111" spans="1:14" x14ac:dyDescent="0.25">
      <c r="A111" s="210" t="s">
        <v>323</v>
      </c>
      <c r="B111" s="503" t="s">
        <v>324</v>
      </c>
      <c r="C111" s="516">
        <v>3205233</v>
      </c>
      <c r="D111" s="257">
        <v>3295400</v>
      </c>
      <c r="E111" s="213">
        <v>5632095</v>
      </c>
      <c r="F111" s="213">
        <v>0</v>
      </c>
      <c r="G111" s="213">
        <v>1239865</v>
      </c>
      <c r="H111" s="213"/>
      <c r="I111" s="213"/>
      <c r="J111" s="213"/>
      <c r="K111" s="213"/>
      <c r="L111" s="259">
        <f>F111+H111+I111+J111+K111</f>
        <v>0</v>
      </c>
      <c r="M111" s="257">
        <f t="shared" si="38"/>
        <v>5632095</v>
      </c>
      <c r="N111" s="257">
        <v>5632095</v>
      </c>
    </row>
    <row r="112" spans="1:14" x14ac:dyDescent="0.25">
      <c r="A112" s="210" t="s">
        <v>325</v>
      </c>
      <c r="B112" s="503" t="s">
        <v>326</v>
      </c>
      <c r="C112" s="516"/>
      <c r="D112" s="257">
        <v>0</v>
      </c>
      <c r="E112" s="213">
        <v>0</v>
      </c>
      <c r="F112" s="213"/>
      <c r="G112" s="213"/>
      <c r="H112" s="213"/>
      <c r="I112" s="213"/>
      <c r="J112" s="213"/>
      <c r="K112" s="213"/>
      <c r="L112" s="259">
        <f t="shared" si="40"/>
        <v>0</v>
      </c>
      <c r="M112" s="257">
        <f t="shared" si="38"/>
        <v>0</v>
      </c>
      <c r="N112" s="257">
        <v>0</v>
      </c>
    </row>
    <row r="113" spans="1:14" x14ac:dyDescent="0.25">
      <c r="A113" s="210" t="s">
        <v>327</v>
      </c>
      <c r="B113" s="504" t="s">
        <v>328</v>
      </c>
      <c r="C113" s="516"/>
      <c r="D113" s="257">
        <v>0</v>
      </c>
      <c r="E113" s="213">
        <v>0</v>
      </c>
      <c r="F113" s="213"/>
      <c r="G113" s="213"/>
      <c r="H113" s="213"/>
      <c r="I113" s="213"/>
      <c r="J113" s="213"/>
      <c r="K113" s="213"/>
      <c r="L113" s="259">
        <f t="shared" si="40"/>
        <v>0</v>
      </c>
      <c r="M113" s="257">
        <f t="shared" si="38"/>
        <v>0</v>
      </c>
      <c r="N113" s="257">
        <v>0</v>
      </c>
    </row>
    <row r="114" spans="1:14" x14ac:dyDescent="0.25">
      <c r="A114" s="260" t="s">
        <v>329</v>
      </c>
      <c r="B114" s="502" t="s">
        <v>330</v>
      </c>
      <c r="C114" s="516"/>
      <c r="D114" s="257">
        <v>0</v>
      </c>
      <c r="E114" s="213">
        <v>0</v>
      </c>
      <c r="F114" s="213"/>
      <c r="G114" s="213"/>
      <c r="H114" s="213"/>
      <c r="I114" s="213"/>
      <c r="J114" s="213"/>
      <c r="K114" s="213"/>
      <c r="L114" s="259">
        <f t="shared" si="40"/>
        <v>0</v>
      </c>
      <c r="M114" s="257">
        <f t="shared" si="38"/>
        <v>0</v>
      </c>
      <c r="N114" s="257">
        <v>0</v>
      </c>
    </row>
    <row r="115" spans="1:14" x14ac:dyDescent="0.25">
      <c r="A115" s="210" t="s">
        <v>331</v>
      </c>
      <c r="B115" s="502" t="s">
        <v>332</v>
      </c>
      <c r="C115" s="516"/>
      <c r="D115" s="257">
        <v>0</v>
      </c>
      <c r="E115" s="213">
        <v>0</v>
      </c>
      <c r="F115" s="213"/>
      <c r="G115" s="213"/>
      <c r="H115" s="213"/>
      <c r="I115" s="213"/>
      <c r="J115" s="213"/>
      <c r="K115" s="213"/>
      <c r="L115" s="259">
        <f t="shared" si="40"/>
        <v>0</v>
      </c>
      <c r="M115" s="257">
        <f t="shared" si="38"/>
        <v>0</v>
      </c>
      <c r="N115" s="257">
        <v>0</v>
      </c>
    </row>
    <row r="116" spans="1:14" x14ac:dyDescent="0.25">
      <c r="A116" s="211" t="s">
        <v>333</v>
      </c>
      <c r="B116" s="502" t="s">
        <v>334</v>
      </c>
      <c r="C116" s="516">
        <v>799299</v>
      </c>
      <c r="D116" s="257">
        <v>509215</v>
      </c>
      <c r="E116" s="213">
        <v>460000</v>
      </c>
      <c r="F116" s="213">
        <v>100000</v>
      </c>
      <c r="G116" s="213">
        <v>305459</v>
      </c>
      <c r="H116" s="213"/>
      <c r="I116" s="213"/>
      <c r="J116" s="213"/>
      <c r="K116" s="213"/>
      <c r="L116" s="259">
        <f>F116+H116+I116+J116+K116</f>
        <v>100000</v>
      </c>
      <c r="M116" s="257">
        <f t="shared" si="38"/>
        <v>560000</v>
      </c>
      <c r="N116" s="257">
        <v>460000</v>
      </c>
    </row>
    <row r="117" spans="1:14" x14ac:dyDescent="0.25">
      <c r="A117" s="210" t="s">
        <v>335</v>
      </c>
      <c r="B117" s="501" t="s">
        <v>336</v>
      </c>
      <c r="C117" s="515"/>
      <c r="D117" s="255">
        <v>3581931</v>
      </c>
      <c r="E117" s="82">
        <v>6731886</v>
      </c>
      <c r="F117" s="82">
        <v>-45000</v>
      </c>
      <c r="G117" s="82"/>
      <c r="H117" s="82"/>
      <c r="I117" s="82"/>
      <c r="J117" s="82"/>
      <c r="K117" s="82"/>
      <c r="L117" s="256">
        <f t="shared" si="40"/>
        <v>-45000</v>
      </c>
      <c r="M117" s="613">
        <f>E117+L117</f>
        <v>6686886</v>
      </c>
      <c r="N117" s="388">
        <f>N118+N119</f>
        <v>6731886</v>
      </c>
    </row>
    <row r="118" spans="1:14" x14ac:dyDescent="0.25">
      <c r="A118" s="210" t="s">
        <v>337</v>
      </c>
      <c r="B118" s="500" t="s">
        <v>338</v>
      </c>
      <c r="C118" s="515">
        <v>0</v>
      </c>
      <c r="D118" s="255">
        <v>3581931</v>
      </c>
      <c r="E118" s="82">
        <v>5541625</v>
      </c>
      <c r="F118" s="82">
        <v>-45000</v>
      </c>
      <c r="G118" s="82"/>
      <c r="H118" s="82"/>
      <c r="I118" s="82"/>
      <c r="J118" s="82"/>
      <c r="K118" s="82"/>
      <c r="L118" s="256">
        <f t="shared" si="40"/>
        <v>-45000</v>
      </c>
      <c r="M118" s="255">
        <f t="shared" si="38"/>
        <v>5496625</v>
      </c>
      <c r="N118" s="255">
        <v>5541625</v>
      </c>
    </row>
    <row r="119" spans="1:14" ht="16.5" thickBot="1" x14ac:dyDescent="0.3">
      <c r="A119" s="224" t="s">
        <v>339</v>
      </c>
      <c r="B119" s="505" t="s">
        <v>340</v>
      </c>
      <c r="C119" s="493"/>
      <c r="D119" s="225"/>
      <c r="E119" s="212">
        <v>1190261</v>
      </c>
      <c r="F119" s="212">
        <v>0</v>
      </c>
      <c r="G119" s="212"/>
      <c r="H119" s="212"/>
      <c r="I119" s="212"/>
      <c r="J119" s="212"/>
      <c r="K119" s="212"/>
      <c r="L119" s="261">
        <f t="shared" si="40"/>
        <v>0</v>
      </c>
      <c r="M119" s="225">
        <f t="shared" si="38"/>
        <v>1190261</v>
      </c>
      <c r="N119" s="225">
        <v>1190261</v>
      </c>
    </row>
    <row r="120" spans="1:14" ht="16.5" thickBot="1" x14ac:dyDescent="0.3">
      <c r="A120" s="262" t="s">
        <v>31</v>
      </c>
      <c r="B120" s="506" t="s">
        <v>341</v>
      </c>
      <c r="C120" s="517">
        <v>27868695</v>
      </c>
      <c r="D120" s="263">
        <v>25069274</v>
      </c>
      <c r="E120" s="251">
        <f t="shared" ref="E120:L120" si="41">+E121+E123+E125</f>
        <v>9885161</v>
      </c>
      <c r="F120" s="251">
        <f t="shared" si="41"/>
        <v>-467100</v>
      </c>
      <c r="G120" s="251">
        <f t="shared" si="41"/>
        <v>52876247</v>
      </c>
      <c r="H120" s="251">
        <f t="shared" si="41"/>
        <v>0</v>
      </c>
      <c r="I120" s="251">
        <f t="shared" si="41"/>
        <v>0</v>
      </c>
      <c r="J120" s="251">
        <f t="shared" si="41"/>
        <v>0</v>
      </c>
      <c r="K120" s="251">
        <f t="shared" si="41"/>
        <v>0</v>
      </c>
      <c r="L120" s="251">
        <f t="shared" si="41"/>
        <v>-467100</v>
      </c>
      <c r="M120" s="263">
        <f>+M121+M123+M125</f>
        <v>9418061</v>
      </c>
      <c r="N120" s="263">
        <f>N121+N123</f>
        <v>9885161</v>
      </c>
    </row>
    <row r="121" spans="1:14" x14ac:dyDescent="0.25">
      <c r="A121" s="204" t="s">
        <v>158</v>
      </c>
      <c r="B121" s="500" t="s">
        <v>342</v>
      </c>
      <c r="C121" s="491">
        <v>16159608</v>
      </c>
      <c r="D121" s="205">
        <v>16488646</v>
      </c>
      <c r="E121" s="208">
        <v>7194901</v>
      </c>
      <c r="F121" s="264">
        <v>-3932384</v>
      </c>
      <c r="G121" s="264">
        <v>32877095</v>
      </c>
      <c r="H121" s="264"/>
      <c r="I121" s="264"/>
      <c r="J121" s="264"/>
      <c r="K121" s="208"/>
      <c r="L121" s="209">
        <f>F121+H121+I121+J121+K121</f>
        <v>-3932384</v>
      </c>
      <c r="M121" s="205">
        <f t="shared" ref="M121:M133" si="42">E121+L121</f>
        <v>3262517</v>
      </c>
      <c r="N121" s="205">
        <v>7194901</v>
      </c>
    </row>
    <row r="122" spans="1:14" x14ac:dyDescent="0.25">
      <c r="A122" s="204" t="s">
        <v>160</v>
      </c>
      <c r="B122" s="507" t="s">
        <v>343</v>
      </c>
      <c r="C122" s="491"/>
      <c r="D122" s="205">
        <v>0</v>
      </c>
      <c r="E122" s="208">
        <v>0</v>
      </c>
      <c r="F122" s="264"/>
      <c r="G122" s="264"/>
      <c r="H122" s="264"/>
      <c r="I122" s="264"/>
      <c r="J122" s="264"/>
      <c r="K122" s="208"/>
      <c r="L122" s="209">
        <f t="shared" ref="L122:L133" si="43">F122+G122+H122+I122+J122+K122</f>
        <v>0</v>
      </c>
      <c r="M122" s="205">
        <f t="shared" si="42"/>
        <v>0</v>
      </c>
      <c r="N122" s="205">
        <v>0</v>
      </c>
    </row>
    <row r="123" spans="1:14" x14ac:dyDescent="0.25">
      <c r="A123" s="204" t="s">
        <v>162</v>
      </c>
      <c r="B123" s="507" t="s">
        <v>104</v>
      </c>
      <c r="C123" s="515">
        <v>275000</v>
      </c>
      <c r="D123" s="255">
        <v>8491304</v>
      </c>
      <c r="E123" s="82">
        <v>2690260</v>
      </c>
      <c r="F123" s="265">
        <v>3465284</v>
      </c>
      <c r="G123" s="265">
        <v>19999152</v>
      </c>
      <c r="H123" s="265"/>
      <c r="I123" s="265"/>
      <c r="J123" s="265"/>
      <c r="K123" s="82"/>
      <c r="L123" s="256">
        <f>F123+H123+I123+J123+K123</f>
        <v>3465284</v>
      </c>
      <c r="M123" s="255">
        <f t="shared" si="42"/>
        <v>6155544</v>
      </c>
      <c r="N123" s="255">
        <v>2690260</v>
      </c>
    </row>
    <row r="124" spans="1:14" x14ac:dyDescent="0.25">
      <c r="A124" s="204" t="s">
        <v>164</v>
      </c>
      <c r="B124" s="507" t="s">
        <v>344</v>
      </c>
      <c r="C124" s="515"/>
      <c r="D124" s="255">
        <v>0</v>
      </c>
      <c r="E124" s="82">
        <v>0</v>
      </c>
      <c r="F124" s="265"/>
      <c r="G124" s="265"/>
      <c r="H124" s="265"/>
      <c r="I124" s="265"/>
      <c r="J124" s="265"/>
      <c r="K124" s="82"/>
      <c r="L124" s="256">
        <f t="shared" si="43"/>
        <v>0</v>
      </c>
      <c r="M124" s="255">
        <f t="shared" si="42"/>
        <v>0</v>
      </c>
      <c r="N124" s="255">
        <v>0</v>
      </c>
    </row>
    <row r="125" spans="1:14" x14ac:dyDescent="0.25">
      <c r="A125" s="204" t="s">
        <v>166</v>
      </c>
      <c r="B125" s="482" t="s">
        <v>345</v>
      </c>
      <c r="C125" s="515">
        <v>11434087</v>
      </c>
      <c r="D125" s="255">
        <v>89324</v>
      </c>
      <c r="E125" s="82">
        <v>0</v>
      </c>
      <c r="F125" s="265">
        <v>0</v>
      </c>
      <c r="G125" s="265"/>
      <c r="H125" s="265"/>
      <c r="I125" s="265"/>
      <c r="J125" s="265"/>
      <c r="K125" s="82"/>
      <c r="L125" s="256">
        <f t="shared" si="43"/>
        <v>0</v>
      </c>
      <c r="M125" s="255">
        <f t="shared" si="42"/>
        <v>0</v>
      </c>
      <c r="N125" s="255"/>
    </row>
    <row r="126" spans="1:14" x14ac:dyDescent="0.25">
      <c r="A126" s="204" t="s">
        <v>168</v>
      </c>
      <c r="B126" s="481" t="s">
        <v>346</v>
      </c>
      <c r="C126" s="515"/>
      <c r="D126" s="255">
        <v>0</v>
      </c>
      <c r="E126" s="82">
        <v>0</v>
      </c>
      <c r="F126" s="265"/>
      <c r="G126" s="265"/>
      <c r="H126" s="265"/>
      <c r="I126" s="265"/>
      <c r="J126" s="265"/>
      <c r="K126" s="82"/>
      <c r="L126" s="256">
        <f t="shared" si="43"/>
        <v>0</v>
      </c>
      <c r="M126" s="255">
        <f t="shared" si="42"/>
        <v>0</v>
      </c>
      <c r="N126" s="255">
        <v>0</v>
      </c>
    </row>
    <row r="127" spans="1:14" x14ac:dyDescent="0.25">
      <c r="A127" s="204" t="s">
        <v>347</v>
      </c>
      <c r="B127" s="508" t="s">
        <v>348</v>
      </c>
      <c r="C127" s="515"/>
      <c r="D127" s="255">
        <v>0</v>
      </c>
      <c r="E127" s="82">
        <v>0</v>
      </c>
      <c r="F127" s="265"/>
      <c r="G127" s="265"/>
      <c r="H127" s="265"/>
      <c r="I127" s="265"/>
      <c r="J127" s="265"/>
      <c r="K127" s="82"/>
      <c r="L127" s="256">
        <f t="shared" si="43"/>
        <v>0</v>
      </c>
      <c r="M127" s="255">
        <f t="shared" si="42"/>
        <v>0</v>
      </c>
      <c r="N127" s="255">
        <v>0</v>
      </c>
    </row>
    <row r="128" spans="1:14" x14ac:dyDescent="0.25">
      <c r="A128" s="204" t="s">
        <v>349</v>
      </c>
      <c r="B128" s="504" t="s">
        <v>322</v>
      </c>
      <c r="C128" s="515"/>
      <c r="D128" s="255">
        <v>0</v>
      </c>
      <c r="E128" s="82">
        <v>0</v>
      </c>
      <c r="F128" s="265"/>
      <c r="G128" s="265"/>
      <c r="H128" s="265"/>
      <c r="I128" s="265"/>
      <c r="J128" s="265"/>
      <c r="K128" s="82"/>
      <c r="L128" s="256">
        <f t="shared" si="43"/>
        <v>0</v>
      </c>
      <c r="M128" s="255">
        <f t="shared" si="42"/>
        <v>0</v>
      </c>
      <c r="N128" s="255">
        <v>0</v>
      </c>
    </row>
    <row r="129" spans="1:14" x14ac:dyDescent="0.25">
      <c r="A129" s="204" t="s">
        <v>350</v>
      </c>
      <c r="B129" s="504" t="s">
        <v>351</v>
      </c>
      <c r="C129" s="515"/>
      <c r="D129" s="255">
        <v>0</v>
      </c>
      <c r="E129" s="82">
        <v>0</v>
      </c>
      <c r="F129" s="265"/>
      <c r="G129" s="265"/>
      <c r="H129" s="265"/>
      <c r="I129" s="265"/>
      <c r="J129" s="265"/>
      <c r="K129" s="82"/>
      <c r="L129" s="256">
        <f t="shared" si="43"/>
        <v>0</v>
      </c>
      <c r="M129" s="255">
        <f t="shared" si="42"/>
        <v>0</v>
      </c>
      <c r="N129" s="255">
        <v>0</v>
      </c>
    </row>
    <row r="130" spans="1:14" x14ac:dyDescent="0.25">
      <c r="A130" s="204" t="s">
        <v>352</v>
      </c>
      <c r="B130" s="504" t="s">
        <v>353</v>
      </c>
      <c r="C130" s="515"/>
      <c r="D130" s="255">
        <v>0</v>
      </c>
      <c r="E130" s="82">
        <v>0</v>
      </c>
      <c r="F130" s="265"/>
      <c r="G130" s="265"/>
      <c r="H130" s="265"/>
      <c r="I130" s="265"/>
      <c r="J130" s="265"/>
      <c r="K130" s="82"/>
      <c r="L130" s="256">
        <f t="shared" si="43"/>
        <v>0</v>
      </c>
      <c r="M130" s="255">
        <f t="shared" si="42"/>
        <v>0</v>
      </c>
      <c r="N130" s="255">
        <v>0</v>
      </c>
    </row>
    <row r="131" spans="1:14" x14ac:dyDescent="0.25">
      <c r="A131" s="204" t="s">
        <v>354</v>
      </c>
      <c r="B131" s="504" t="s">
        <v>328</v>
      </c>
      <c r="C131" s="515"/>
      <c r="D131" s="255">
        <v>0</v>
      </c>
      <c r="E131" s="82">
        <v>0</v>
      </c>
      <c r="F131" s="265"/>
      <c r="G131" s="265"/>
      <c r="H131" s="265"/>
      <c r="I131" s="265"/>
      <c r="J131" s="265"/>
      <c r="K131" s="82"/>
      <c r="L131" s="256">
        <f t="shared" si="43"/>
        <v>0</v>
      </c>
      <c r="M131" s="255">
        <f t="shared" si="42"/>
        <v>0</v>
      </c>
      <c r="N131" s="255">
        <v>0</v>
      </c>
    </row>
    <row r="132" spans="1:14" x14ac:dyDescent="0.25">
      <c r="A132" s="204" t="s">
        <v>355</v>
      </c>
      <c r="B132" s="504" t="s">
        <v>356</v>
      </c>
      <c r="C132" s="515"/>
      <c r="D132" s="255">
        <v>0</v>
      </c>
      <c r="E132" s="82">
        <v>0</v>
      </c>
      <c r="F132" s="265"/>
      <c r="G132" s="265"/>
      <c r="H132" s="265"/>
      <c r="I132" s="265"/>
      <c r="J132" s="265"/>
      <c r="K132" s="82"/>
      <c r="L132" s="256">
        <f t="shared" si="43"/>
        <v>0</v>
      </c>
      <c r="M132" s="255">
        <f t="shared" si="42"/>
        <v>0</v>
      </c>
      <c r="N132" s="255">
        <v>0</v>
      </c>
    </row>
    <row r="133" spans="1:14" ht="16.5" thickBot="1" x14ac:dyDescent="0.3">
      <c r="A133" s="260" t="s">
        <v>357</v>
      </c>
      <c r="B133" s="504" t="s">
        <v>358</v>
      </c>
      <c r="C133" s="516">
        <v>11434087</v>
      </c>
      <c r="D133" s="257">
        <v>89324</v>
      </c>
      <c r="E133" s="213">
        <v>0</v>
      </c>
      <c r="F133" s="266">
        <v>0</v>
      </c>
      <c r="G133" s="266"/>
      <c r="H133" s="266"/>
      <c r="I133" s="266"/>
      <c r="J133" s="266"/>
      <c r="K133" s="213"/>
      <c r="L133" s="259">
        <f t="shared" si="43"/>
        <v>0</v>
      </c>
      <c r="M133" s="257">
        <f t="shared" si="42"/>
        <v>0</v>
      </c>
      <c r="N133" s="257">
        <v>0</v>
      </c>
    </row>
    <row r="134" spans="1:14" ht="16.5" thickBot="1" x14ac:dyDescent="0.3">
      <c r="A134" s="200" t="s">
        <v>33</v>
      </c>
      <c r="B134" s="509" t="s">
        <v>359</v>
      </c>
      <c r="C134" s="490">
        <v>85421343</v>
      </c>
      <c r="D134" s="201">
        <v>78018838</v>
      </c>
      <c r="E134" s="202">
        <f>+E99+E120</f>
        <v>75481232</v>
      </c>
      <c r="F134" s="202">
        <f t="shared" ref="F134:L134" si="44">+F99+F120</f>
        <v>3902682</v>
      </c>
      <c r="G134" s="202">
        <f t="shared" si="44"/>
        <v>97777075</v>
      </c>
      <c r="H134" s="202">
        <f t="shared" si="44"/>
        <v>0</v>
      </c>
      <c r="I134" s="202">
        <f t="shared" si="44"/>
        <v>0</v>
      </c>
      <c r="J134" s="202">
        <f t="shared" si="44"/>
        <v>0</v>
      </c>
      <c r="K134" s="202">
        <f t="shared" si="44"/>
        <v>0</v>
      </c>
      <c r="L134" s="267">
        <f t="shared" si="44"/>
        <v>3902682</v>
      </c>
      <c r="M134" s="268">
        <f>+M99+M120</f>
        <v>79428914</v>
      </c>
      <c r="N134" s="201">
        <f>N99+N120</f>
        <v>75481232</v>
      </c>
    </row>
    <row r="135" spans="1:14" ht="16.5" thickBot="1" x14ac:dyDescent="0.3">
      <c r="A135" s="200" t="s">
        <v>35</v>
      </c>
      <c r="B135" s="509" t="s">
        <v>360</v>
      </c>
      <c r="C135" s="490">
        <v>0</v>
      </c>
      <c r="D135" s="201">
        <v>0</v>
      </c>
      <c r="E135" s="202">
        <v>0</v>
      </c>
      <c r="F135" s="269">
        <f t="shared" ref="F135:M135" si="45">+F136+F137+F138</f>
        <v>0</v>
      </c>
      <c r="G135" s="269">
        <f t="shared" si="45"/>
        <v>0</v>
      </c>
      <c r="H135" s="269">
        <f t="shared" si="45"/>
        <v>0</v>
      </c>
      <c r="I135" s="269">
        <f t="shared" si="45"/>
        <v>0</v>
      </c>
      <c r="J135" s="269">
        <f t="shared" si="45"/>
        <v>0</v>
      </c>
      <c r="K135" s="202">
        <f t="shared" si="45"/>
        <v>0</v>
      </c>
      <c r="L135" s="202">
        <f t="shared" si="45"/>
        <v>0</v>
      </c>
      <c r="M135" s="201">
        <f t="shared" si="45"/>
        <v>0</v>
      </c>
      <c r="N135" s="201">
        <v>0</v>
      </c>
    </row>
    <row r="136" spans="1:14" x14ac:dyDescent="0.25">
      <c r="A136" s="204" t="s">
        <v>185</v>
      </c>
      <c r="B136" s="507" t="s">
        <v>361</v>
      </c>
      <c r="C136" s="515"/>
      <c r="D136" s="255">
        <v>0</v>
      </c>
      <c r="E136" s="82">
        <v>0</v>
      </c>
      <c r="F136" s="265"/>
      <c r="G136" s="265"/>
      <c r="H136" s="265"/>
      <c r="I136" s="265"/>
      <c r="J136" s="265"/>
      <c r="K136" s="82"/>
      <c r="L136" s="209">
        <f>F136+G136+H136+I136+J136+K136</f>
        <v>0</v>
      </c>
      <c r="M136" s="255">
        <f t="shared" ref="M136:M138" si="46">E136+L136</f>
        <v>0</v>
      </c>
      <c r="N136" s="255">
        <v>0</v>
      </c>
    </row>
    <row r="137" spans="1:14" x14ac:dyDescent="0.25">
      <c r="A137" s="204" t="s">
        <v>187</v>
      </c>
      <c r="B137" s="507" t="s">
        <v>362</v>
      </c>
      <c r="C137" s="515"/>
      <c r="D137" s="255">
        <v>0</v>
      </c>
      <c r="E137" s="82">
        <v>0</v>
      </c>
      <c r="F137" s="265"/>
      <c r="G137" s="265"/>
      <c r="H137" s="265"/>
      <c r="I137" s="265"/>
      <c r="J137" s="265"/>
      <c r="K137" s="82"/>
      <c r="L137" s="209">
        <f>F137+G137+H137+I137+J137+K137</f>
        <v>0</v>
      </c>
      <c r="M137" s="255">
        <f t="shared" si="46"/>
        <v>0</v>
      </c>
      <c r="N137" s="255">
        <v>0</v>
      </c>
    </row>
    <row r="138" spans="1:14" ht="16.5" thickBot="1" x14ac:dyDescent="0.3">
      <c r="A138" s="260" t="s">
        <v>189</v>
      </c>
      <c r="B138" s="507" t="s">
        <v>363</v>
      </c>
      <c r="C138" s="515"/>
      <c r="D138" s="255">
        <v>0</v>
      </c>
      <c r="E138" s="82">
        <v>0</v>
      </c>
      <c r="F138" s="265"/>
      <c r="G138" s="265"/>
      <c r="H138" s="265"/>
      <c r="I138" s="265"/>
      <c r="J138" s="265"/>
      <c r="K138" s="82"/>
      <c r="L138" s="209">
        <f>F138+G138+H138+I138+J138+K138</f>
        <v>0</v>
      </c>
      <c r="M138" s="255">
        <f t="shared" si="46"/>
        <v>0</v>
      </c>
      <c r="N138" s="255">
        <v>0</v>
      </c>
    </row>
    <row r="139" spans="1:14" ht="16.5" thickBot="1" x14ac:dyDescent="0.3">
      <c r="A139" s="200" t="s">
        <v>37</v>
      </c>
      <c r="B139" s="509" t="s">
        <v>364</v>
      </c>
      <c r="C139" s="490">
        <v>0</v>
      </c>
      <c r="D139" s="201">
        <v>0</v>
      </c>
      <c r="E139" s="202">
        <v>0</v>
      </c>
      <c r="F139" s="269">
        <f t="shared" ref="F139:M139" si="47">SUM(F140:F145)</f>
        <v>0</v>
      </c>
      <c r="G139" s="269">
        <f t="shared" si="47"/>
        <v>0</v>
      </c>
      <c r="H139" s="269">
        <f t="shared" si="47"/>
        <v>0</v>
      </c>
      <c r="I139" s="269">
        <f t="shared" si="47"/>
        <v>0</v>
      </c>
      <c r="J139" s="269">
        <f t="shared" si="47"/>
        <v>0</v>
      </c>
      <c r="K139" s="202">
        <f t="shared" si="47"/>
        <v>0</v>
      </c>
      <c r="L139" s="202">
        <f t="shared" si="47"/>
        <v>0</v>
      </c>
      <c r="M139" s="201">
        <f t="shared" si="47"/>
        <v>0</v>
      </c>
      <c r="N139" s="201">
        <v>0</v>
      </c>
    </row>
    <row r="140" spans="1:14" x14ac:dyDescent="0.25">
      <c r="A140" s="204" t="s">
        <v>200</v>
      </c>
      <c r="B140" s="510" t="s">
        <v>365</v>
      </c>
      <c r="C140" s="515"/>
      <c r="D140" s="255">
        <v>0</v>
      </c>
      <c r="E140" s="82">
        <v>0</v>
      </c>
      <c r="F140" s="265"/>
      <c r="G140" s="265"/>
      <c r="H140" s="265"/>
      <c r="I140" s="265"/>
      <c r="J140" s="265"/>
      <c r="K140" s="82"/>
      <c r="L140" s="256">
        <f t="shared" ref="L140:L145" si="48">F140+G140+H140+I140+J140+K140</f>
        <v>0</v>
      </c>
      <c r="M140" s="255">
        <f t="shared" ref="M140:M145" si="49">E140+L140</f>
        <v>0</v>
      </c>
      <c r="N140" s="255">
        <v>0</v>
      </c>
    </row>
    <row r="141" spans="1:14" x14ac:dyDescent="0.25">
      <c r="A141" s="204" t="s">
        <v>202</v>
      </c>
      <c r="B141" s="510" t="s">
        <v>366</v>
      </c>
      <c r="C141" s="515"/>
      <c r="D141" s="255">
        <v>0</v>
      </c>
      <c r="E141" s="82">
        <v>0</v>
      </c>
      <c r="F141" s="265"/>
      <c r="G141" s="265"/>
      <c r="H141" s="265"/>
      <c r="I141" s="265"/>
      <c r="J141" s="265"/>
      <c r="K141" s="82"/>
      <c r="L141" s="256">
        <f t="shared" si="48"/>
        <v>0</v>
      </c>
      <c r="M141" s="255">
        <f t="shared" si="49"/>
        <v>0</v>
      </c>
      <c r="N141" s="255">
        <v>0</v>
      </c>
    </row>
    <row r="142" spans="1:14" x14ac:dyDescent="0.25">
      <c r="A142" s="204" t="s">
        <v>204</v>
      </c>
      <c r="B142" s="510" t="s">
        <v>367</v>
      </c>
      <c r="C142" s="515"/>
      <c r="D142" s="255">
        <v>0</v>
      </c>
      <c r="E142" s="82">
        <v>0</v>
      </c>
      <c r="F142" s="265"/>
      <c r="G142" s="265"/>
      <c r="H142" s="265"/>
      <c r="I142" s="265"/>
      <c r="J142" s="265"/>
      <c r="K142" s="82"/>
      <c r="L142" s="256">
        <f t="shared" si="48"/>
        <v>0</v>
      </c>
      <c r="M142" s="255">
        <f t="shared" si="49"/>
        <v>0</v>
      </c>
      <c r="N142" s="255">
        <v>0</v>
      </c>
    </row>
    <row r="143" spans="1:14" x14ac:dyDescent="0.25">
      <c r="A143" s="204" t="s">
        <v>206</v>
      </c>
      <c r="B143" s="510" t="s">
        <v>368</v>
      </c>
      <c r="C143" s="515"/>
      <c r="D143" s="255">
        <v>0</v>
      </c>
      <c r="E143" s="82">
        <v>0</v>
      </c>
      <c r="F143" s="265"/>
      <c r="G143" s="265"/>
      <c r="H143" s="265"/>
      <c r="I143" s="265"/>
      <c r="J143" s="265"/>
      <c r="K143" s="82"/>
      <c r="L143" s="256">
        <f t="shared" si="48"/>
        <v>0</v>
      </c>
      <c r="M143" s="255">
        <f t="shared" si="49"/>
        <v>0</v>
      </c>
      <c r="N143" s="255">
        <v>0</v>
      </c>
    </row>
    <row r="144" spans="1:14" x14ac:dyDescent="0.25">
      <c r="A144" s="204" t="s">
        <v>208</v>
      </c>
      <c r="B144" s="510" t="s">
        <v>369</v>
      </c>
      <c r="C144" s="515"/>
      <c r="D144" s="255">
        <v>0</v>
      </c>
      <c r="E144" s="82">
        <v>0</v>
      </c>
      <c r="F144" s="265"/>
      <c r="G144" s="265"/>
      <c r="H144" s="265"/>
      <c r="I144" s="265"/>
      <c r="J144" s="265"/>
      <c r="K144" s="82"/>
      <c r="L144" s="256">
        <f t="shared" si="48"/>
        <v>0</v>
      </c>
      <c r="M144" s="255">
        <f t="shared" si="49"/>
        <v>0</v>
      </c>
      <c r="N144" s="255">
        <v>0</v>
      </c>
    </row>
    <row r="145" spans="1:17" ht="16.5" thickBot="1" x14ac:dyDescent="0.3">
      <c r="A145" s="260" t="s">
        <v>210</v>
      </c>
      <c r="B145" s="510" t="s">
        <v>370</v>
      </c>
      <c r="C145" s="515"/>
      <c r="D145" s="255">
        <v>0</v>
      </c>
      <c r="E145" s="82">
        <v>0</v>
      </c>
      <c r="F145" s="265"/>
      <c r="G145" s="265"/>
      <c r="H145" s="265"/>
      <c r="I145" s="265"/>
      <c r="J145" s="265"/>
      <c r="K145" s="82"/>
      <c r="L145" s="256">
        <f t="shared" si="48"/>
        <v>0</v>
      </c>
      <c r="M145" s="255">
        <f t="shared" si="49"/>
        <v>0</v>
      </c>
      <c r="N145" s="255">
        <v>0</v>
      </c>
    </row>
    <row r="146" spans="1:17" ht="16.5" thickBot="1" x14ac:dyDescent="0.3">
      <c r="A146" s="200" t="s">
        <v>39</v>
      </c>
      <c r="B146" s="509" t="s">
        <v>371</v>
      </c>
      <c r="C146" s="492">
        <v>1519524</v>
      </c>
      <c r="D146" s="216">
        <v>938219</v>
      </c>
      <c r="E146" s="270">
        <f t="shared" ref="E146:M146" si="50">+E147+E148+E149+E150</f>
        <v>699768</v>
      </c>
      <c r="F146" s="270">
        <f t="shared" si="50"/>
        <v>0</v>
      </c>
      <c r="G146" s="270">
        <f t="shared" si="50"/>
        <v>2049434</v>
      </c>
      <c r="H146" s="270">
        <f t="shared" si="50"/>
        <v>0</v>
      </c>
      <c r="I146" s="270">
        <f t="shared" si="50"/>
        <v>0</v>
      </c>
      <c r="J146" s="270">
        <f t="shared" si="50"/>
        <v>0</v>
      </c>
      <c r="K146" s="217">
        <f t="shared" si="50"/>
        <v>0</v>
      </c>
      <c r="L146" s="217">
        <f t="shared" si="50"/>
        <v>0</v>
      </c>
      <c r="M146" s="216">
        <f t="shared" si="50"/>
        <v>699768</v>
      </c>
      <c r="N146" s="216">
        <f>N147+N148+N149+N150</f>
        <v>699768</v>
      </c>
    </row>
    <row r="147" spans="1:17" x14ac:dyDescent="0.25">
      <c r="A147" s="204" t="s">
        <v>223</v>
      </c>
      <c r="B147" s="510" t="s">
        <v>372</v>
      </c>
      <c r="C147" s="515"/>
      <c r="D147" s="255"/>
      <c r="E147" s="82">
        <v>0</v>
      </c>
      <c r="F147" s="265">
        <v>0</v>
      </c>
      <c r="G147" s="265">
        <v>2049434</v>
      </c>
      <c r="H147" s="265"/>
      <c r="I147" s="265"/>
      <c r="J147" s="265"/>
      <c r="K147" s="82"/>
      <c r="L147" s="256">
        <f>F147+H147+I147+J147+K147</f>
        <v>0</v>
      </c>
      <c r="M147" s="255">
        <f>E147+L147</f>
        <v>0</v>
      </c>
      <c r="N147" s="255"/>
    </row>
    <row r="148" spans="1:17" x14ac:dyDescent="0.25">
      <c r="A148" s="204" t="s">
        <v>225</v>
      </c>
      <c r="B148" s="510" t="s">
        <v>373</v>
      </c>
      <c r="C148" s="515">
        <v>1519524</v>
      </c>
      <c r="D148" s="255">
        <v>938219</v>
      </c>
      <c r="E148" s="82">
        <v>699768</v>
      </c>
      <c r="F148" s="265">
        <v>0</v>
      </c>
      <c r="G148" s="265"/>
      <c r="H148" s="265"/>
      <c r="I148" s="265"/>
      <c r="J148" s="265"/>
      <c r="K148" s="82"/>
      <c r="L148" s="256">
        <f>F148+G148+H148+I148+J148+K148</f>
        <v>0</v>
      </c>
      <c r="M148" s="255">
        <f>E148+L148</f>
        <v>699768</v>
      </c>
      <c r="N148" s="255">
        <v>699768</v>
      </c>
    </row>
    <row r="149" spans="1:17" x14ac:dyDescent="0.25">
      <c r="A149" s="204" t="s">
        <v>227</v>
      </c>
      <c r="B149" s="510" t="s">
        <v>374</v>
      </c>
      <c r="C149" s="515"/>
      <c r="D149" s="255">
        <v>0</v>
      </c>
      <c r="E149" s="82">
        <v>0</v>
      </c>
      <c r="F149" s="265"/>
      <c r="G149" s="265"/>
      <c r="H149" s="265"/>
      <c r="I149" s="265"/>
      <c r="J149" s="265"/>
      <c r="K149" s="82"/>
      <c r="L149" s="256">
        <f>F149+G149+H149+I149+J149+K149</f>
        <v>0</v>
      </c>
      <c r="M149" s="255">
        <f>E149+L149</f>
        <v>0</v>
      </c>
      <c r="N149" s="255">
        <v>0</v>
      </c>
    </row>
    <row r="150" spans="1:17" ht="16.5" thickBot="1" x14ac:dyDescent="0.3">
      <c r="A150" s="260" t="s">
        <v>229</v>
      </c>
      <c r="B150" s="511" t="s">
        <v>375</v>
      </c>
      <c r="C150" s="515"/>
      <c r="D150" s="255">
        <v>0</v>
      </c>
      <c r="E150" s="82">
        <v>0</v>
      </c>
      <c r="F150" s="265"/>
      <c r="G150" s="265"/>
      <c r="H150" s="265"/>
      <c r="I150" s="265"/>
      <c r="J150" s="265"/>
      <c r="K150" s="82"/>
      <c r="L150" s="256">
        <f>F150+G150+H150+I150+J150+K150</f>
        <v>0</v>
      </c>
      <c r="M150" s="255">
        <f>E150+L150</f>
        <v>0</v>
      </c>
      <c r="N150" s="255">
        <v>0</v>
      </c>
    </row>
    <row r="151" spans="1:17" ht="16.5" thickBot="1" x14ac:dyDescent="0.3">
      <c r="A151" s="200" t="s">
        <v>40</v>
      </c>
      <c r="B151" s="509" t="s">
        <v>376</v>
      </c>
      <c r="C151" s="518">
        <v>0</v>
      </c>
      <c r="D151" s="271">
        <v>0</v>
      </c>
      <c r="E151" s="272">
        <v>0</v>
      </c>
      <c r="F151" s="273">
        <f t="shared" ref="F151:M151" si="51">SUM(F152:F156)</f>
        <v>0</v>
      </c>
      <c r="G151" s="273">
        <f t="shared" si="51"/>
        <v>0</v>
      </c>
      <c r="H151" s="273">
        <f t="shared" si="51"/>
        <v>0</v>
      </c>
      <c r="I151" s="273">
        <f t="shared" si="51"/>
        <v>0</v>
      </c>
      <c r="J151" s="273">
        <f t="shared" si="51"/>
        <v>0</v>
      </c>
      <c r="K151" s="272">
        <f t="shared" si="51"/>
        <v>0</v>
      </c>
      <c r="L151" s="272">
        <f t="shared" si="51"/>
        <v>0</v>
      </c>
      <c r="M151" s="271">
        <f t="shared" si="51"/>
        <v>0</v>
      </c>
      <c r="N151" s="271">
        <v>0</v>
      </c>
    </row>
    <row r="152" spans="1:17" x14ac:dyDescent="0.25">
      <c r="A152" s="204" t="s">
        <v>235</v>
      </c>
      <c r="B152" s="510" t="s">
        <v>377</v>
      </c>
      <c r="C152" s="515"/>
      <c r="D152" s="255">
        <v>0</v>
      </c>
      <c r="E152" s="82">
        <v>0</v>
      </c>
      <c r="F152" s="265"/>
      <c r="G152" s="265"/>
      <c r="H152" s="265"/>
      <c r="I152" s="265"/>
      <c r="J152" s="265"/>
      <c r="K152" s="82"/>
      <c r="L152" s="256">
        <f t="shared" ref="L152:L158" si="52">F152+G152+H152+I152+J152+K152</f>
        <v>0</v>
      </c>
      <c r="M152" s="255">
        <f t="shared" ref="M152:M158" si="53">E152+L152</f>
        <v>0</v>
      </c>
      <c r="N152" s="255">
        <v>0</v>
      </c>
    </row>
    <row r="153" spans="1:17" x14ac:dyDescent="0.25">
      <c r="A153" s="204" t="s">
        <v>237</v>
      </c>
      <c r="B153" s="510" t="s">
        <v>378</v>
      </c>
      <c r="C153" s="515"/>
      <c r="D153" s="255">
        <v>0</v>
      </c>
      <c r="E153" s="82">
        <v>0</v>
      </c>
      <c r="F153" s="265"/>
      <c r="G153" s="265"/>
      <c r="H153" s="265"/>
      <c r="I153" s="265"/>
      <c r="J153" s="265"/>
      <c r="K153" s="82"/>
      <c r="L153" s="256">
        <f t="shared" si="52"/>
        <v>0</v>
      </c>
      <c r="M153" s="255">
        <f t="shared" si="53"/>
        <v>0</v>
      </c>
      <c r="N153" s="255">
        <v>0</v>
      </c>
    </row>
    <row r="154" spans="1:17" x14ac:dyDescent="0.25">
      <c r="A154" s="204" t="s">
        <v>239</v>
      </c>
      <c r="B154" s="510" t="s">
        <v>379</v>
      </c>
      <c r="C154" s="515"/>
      <c r="D154" s="255">
        <v>0</v>
      </c>
      <c r="E154" s="82">
        <v>0</v>
      </c>
      <c r="F154" s="265"/>
      <c r="G154" s="265"/>
      <c r="H154" s="265"/>
      <c r="I154" s="265"/>
      <c r="J154" s="265"/>
      <c r="K154" s="82"/>
      <c r="L154" s="256">
        <f t="shared" si="52"/>
        <v>0</v>
      </c>
      <c r="M154" s="255">
        <f t="shared" si="53"/>
        <v>0</v>
      </c>
      <c r="N154" s="255">
        <v>0</v>
      </c>
    </row>
    <row r="155" spans="1:17" x14ac:dyDescent="0.25">
      <c r="A155" s="204" t="s">
        <v>241</v>
      </c>
      <c r="B155" s="510" t="s">
        <v>380</v>
      </c>
      <c r="C155" s="515"/>
      <c r="D155" s="255">
        <v>0</v>
      </c>
      <c r="E155" s="82">
        <v>0</v>
      </c>
      <c r="F155" s="265"/>
      <c r="G155" s="265"/>
      <c r="H155" s="265"/>
      <c r="I155" s="265"/>
      <c r="J155" s="265"/>
      <c r="K155" s="82"/>
      <c r="L155" s="256">
        <f t="shared" si="52"/>
        <v>0</v>
      </c>
      <c r="M155" s="255">
        <f t="shared" si="53"/>
        <v>0</v>
      </c>
      <c r="N155" s="255">
        <v>0</v>
      </c>
    </row>
    <row r="156" spans="1:17" ht="16.5" thickBot="1" x14ac:dyDescent="0.3">
      <c r="A156" s="204" t="s">
        <v>381</v>
      </c>
      <c r="B156" s="510" t="s">
        <v>382</v>
      </c>
      <c r="C156" s="516"/>
      <c r="D156" s="257">
        <v>0</v>
      </c>
      <c r="E156" s="82">
        <v>0</v>
      </c>
      <c r="F156" s="265"/>
      <c r="G156" s="266"/>
      <c r="H156" s="266"/>
      <c r="I156" s="266"/>
      <c r="J156" s="266"/>
      <c r="K156" s="213"/>
      <c r="L156" s="259">
        <f t="shared" si="52"/>
        <v>0</v>
      </c>
      <c r="M156" s="257">
        <f t="shared" si="53"/>
        <v>0</v>
      </c>
      <c r="N156" s="257">
        <v>0</v>
      </c>
    </row>
    <row r="157" spans="1:17" ht="16.5" thickBot="1" x14ac:dyDescent="0.3">
      <c r="A157" s="200" t="s">
        <v>42</v>
      </c>
      <c r="B157" s="509" t="s">
        <v>383</v>
      </c>
      <c r="C157" s="519"/>
      <c r="D157" s="274">
        <v>0</v>
      </c>
      <c r="E157" s="275">
        <v>0</v>
      </c>
      <c r="F157" s="276"/>
      <c r="G157" s="276"/>
      <c r="H157" s="276"/>
      <c r="I157" s="276"/>
      <c r="J157" s="276"/>
      <c r="K157" s="275"/>
      <c r="L157" s="272">
        <f t="shared" si="52"/>
        <v>0</v>
      </c>
      <c r="M157" s="274">
        <f t="shared" si="53"/>
        <v>0</v>
      </c>
      <c r="N157" s="274">
        <v>0</v>
      </c>
    </row>
    <row r="158" spans="1:17" ht="16.5" thickBot="1" x14ac:dyDescent="0.3">
      <c r="A158" s="200" t="s">
        <v>44</v>
      </c>
      <c r="B158" s="509" t="s">
        <v>384</v>
      </c>
      <c r="C158" s="491"/>
      <c r="D158" s="205">
        <v>0</v>
      </c>
      <c r="E158" s="275">
        <v>0</v>
      </c>
      <c r="F158" s="276"/>
      <c r="G158" s="277"/>
      <c r="H158" s="277"/>
      <c r="I158" s="277"/>
      <c r="J158" s="277"/>
      <c r="K158" s="278"/>
      <c r="L158" s="279">
        <f t="shared" si="52"/>
        <v>0</v>
      </c>
      <c r="M158" s="205">
        <f t="shared" si="53"/>
        <v>0</v>
      </c>
      <c r="N158" s="205">
        <v>0</v>
      </c>
    </row>
    <row r="159" spans="1:17" ht="16.5" thickBot="1" x14ac:dyDescent="0.3">
      <c r="A159" s="200" t="s">
        <v>46</v>
      </c>
      <c r="B159" s="509" t="s">
        <v>385</v>
      </c>
      <c r="C159" s="520">
        <v>1519524</v>
      </c>
      <c r="D159" s="280">
        <v>938219</v>
      </c>
      <c r="E159" s="281">
        <f>+E135+E139+E146+E151+E157+E158</f>
        <v>699768</v>
      </c>
      <c r="F159" s="281">
        <f t="shared" ref="F159:M159" si="54">+F135+F139+F146+F151+F157+F158</f>
        <v>0</v>
      </c>
      <c r="G159" s="281">
        <f t="shared" si="54"/>
        <v>2049434</v>
      </c>
      <c r="H159" s="281">
        <f t="shared" si="54"/>
        <v>0</v>
      </c>
      <c r="I159" s="281">
        <f t="shared" si="54"/>
        <v>0</v>
      </c>
      <c r="J159" s="281">
        <f t="shared" si="54"/>
        <v>0</v>
      </c>
      <c r="K159" s="281">
        <f t="shared" si="54"/>
        <v>0</v>
      </c>
      <c r="L159" s="281">
        <f t="shared" si="54"/>
        <v>0</v>
      </c>
      <c r="M159" s="281">
        <f t="shared" si="54"/>
        <v>699768</v>
      </c>
      <c r="N159" s="280">
        <f>N146</f>
        <v>699768</v>
      </c>
      <c r="O159" s="282"/>
      <c r="P159" s="282"/>
      <c r="Q159" s="282"/>
    </row>
    <row r="160" spans="1:17" s="203" customFormat="1" ht="13.5" thickBot="1" x14ac:dyDescent="0.25">
      <c r="A160" s="283" t="s">
        <v>48</v>
      </c>
      <c r="B160" s="512" t="s">
        <v>386</v>
      </c>
      <c r="C160" s="520">
        <v>86940867</v>
      </c>
      <c r="D160" s="280">
        <v>78957057</v>
      </c>
      <c r="E160" s="281">
        <f t="shared" ref="E160:L160" si="55">+E134+E159</f>
        <v>76181000</v>
      </c>
      <c r="F160" s="281">
        <f t="shared" si="55"/>
        <v>3902682</v>
      </c>
      <c r="G160" s="281">
        <f t="shared" si="55"/>
        <v>99826509</v>
      </c>
      <c r="H160" s="281">
        <f t="shared" si="55"/>
        <v>0</v>
      </c>
      <c r="I160" s="281">
        <f t="shared" si="55"/>
        <v>0</v>
      </c>
      <c r="J160" s="281">
        <f t="shared" si="55"/>
        <v>0</v>
      </c>
      <c r="K160" s="281">
        <f t="shared" si="55"/>
        <v>0</v>
      </c>
      <c r="L160" s="281">
        <f t="shared" si="55"/>
        <v>3902682</v>
      </c>
      <c r="M160" s="281">
        <f>+M134+M159</f>
        <v>80128682</v>
      </c>
      <c r="N160" s="280">
        <f>+N134+N159</f>
        <v>76181000</v>
      </c>
    </row>
    <row r="161" spans="1:14" x14ac:dyDescent="0.25">
      <c r="D161" s="284"/>
      <c r="E161" s="285">
        <f>E92-E160</f>
        <v>0</v>
      </c>
      <c r="F161" s="286"/>
      <c r="G161" s="286"/>
      <c r="H161" s="286"/>
      <c r="I161" s="286"/>
      <c r="J161" s="286"/>
      <c r="K161" s="286"/>
      <c r="L161" s="286"/>
      <c r="M161" s="284">
        <f>M92-M160</f>
        <v>0</v>
      </c>
      <c r="N161" s="284">
        <f>N92-N160</f>
        <v>0</v>
      </c>
    </row>
    <row r="162" spans="1:14" x14ac:dyDescent="0.25">
      <c r="A162" s="629" t="s">
        <v>387</v>
      </c>
      <c r="B162" s="629"/>
      <c r="C162" s="629"/>
      <c r="D162" s="629"/>
      <c r="E162" s="629"/>
      <c r="F162" s="629"/>
      <c r="G162" s="629"/>
      <c r="H162" s="629"/>
      <c r="I162" s="629"/>
      <c r="J162" s="629"/>
      <c r="K162" s="629"/>
      <c r="L162" s="629"/>
      <c r="M162" s="629"/>
    </row>
    <row r="163" spans="1:14" ht="16.5" thickBot="1" x14ac:dyDescent="0.3">
      <c r="A163" s="624" t="s">
        <v>388</v>
      </c>
      <c r="B163" s="624"/>
      <c r="C163" s="287"/>
      <c r="D163" s="288" t="str">
        <f>D95</f>
        <v>forintban</v>
      </c>
      <c r="E163" s="288"/>
      <c r="M163" s="288" t="str">
        <f>M95</f>
        <v>forintban</v>
      </c>
      <c r="N163" s="288" t="str">
        <f>N95</f>
        <v>Forintban!</v>
      </c>
    </row>
    <row r="164" spans="1:14" ht="16.5" thickBot="1" x14ac:dyDescent="0.3">
      <c r="A164" s="200">
        <v>1</v>
      </c>
      <c r="B164" s="289" t="s">
        <v>389</v>
      </c>
      <c r="C164" s="267">
        <f>+C67-C134</f>
        <v>19263425</v>
      </c>
      <c r="D164" s="267">
        <f t="shared" ref="D164" si="56">+D67-D134</f>
        <v>-25005341</v>
      </c>
      <c r="E164" s="267">
        <f>+E67-E134</f>
        <v>-27374055</v>
      </c>
      <c r="F164" s="202">
        <f>+F67-F134</f>
        <v>45000</v>
      </c>
      <c r="G164" s="202">
        <f t="shared" ref="G164:M164" si="57">+G67-G134</f>
        <v>-28500223</v>
      </c>
      <c r="H164" s="202">
        <f t="shared" si="57"/>
        <v>0</v>
      </c>
      <c r="I164" s="202">
        <f t="shared" si="57"/>
        <v>0</v>
      </c>
      <c r="J164" s="202">
        <f t="shared" si="57"/>
        <v>0</v>
      </c>
      <c r="K164" s="202">
        <f t="shared" si="57"/>
        <v>0</v>
      </c>
      <c r="L164" s="202">
        <f t="shared" si="57"/>
        <v>45000</v>
      </c>
      <c r="M164" s="201">
        <f t="shared" si="57"/>
        <v>-27374055</v>
      </c>
      <c r="N164" s="201">
        <f t="shared" ref="N164" si="58">+N67-N134</f>
        <v>-27374055</v>
      </c>
    </row>
    <row r="165" spans="1:14" ht="32.25" thickBot="1" x14ac:dyDescent="0.3">
      <c r="A165" s="200" t="s">
        <v>31</v>
      </c>
      <c r="B165" s="289" t="s">
        <v>390</v>
      </c>
      <c r="C165" s="202">
        <f>+C91-C159</f>
        <v>5888483</v>
      </c>
      <c r="D165" s="202">
        <f t="shared" ref="D165" si="59">+D91-D159</f>
        <v>25005341</v>
      </c>
      <c r="E165" s="202">
        <f>+E91-E159</f>
        <v>27374055</v>
      </c>
      <c r="F165" s="202">
        <f t="shared" ref="F165:M165" si="60">+F91-F159</f>
        <v>0</v>
      </c>
      <c r="G165" s="202">
        <f t="shared" si="60"/>
        <v>34321008</v>
      </c>
      <c r="H165" s="202">
        <f t="shared" si="60"/>
        <v>0</v>
      </c>
      <c r="I165" s="202">
        <f t="shared" si="60"/>
        <v>0</v>
      </c>
      <c r="J165" s="202">
        <f t="shared" si="60"/>
        <v>0</v>
      </c>
      <c r="K165" s="202">
        <f t="shared" si="60"/>
        <v>0</v>
      </c>
      <c r="L165" s="202">
        <f t="shared" si="60"/>
        <v>0</v>
      </c>
      <c r="M165" s="201">
        <f t="shared" si="60"/>
        <v>27374055</v>
      </c>
      <c r="N165" s="201">
        <f t="shared" ref="N165" si="61">+N91-N159</f>
        <v>27374055</v>
      </c>
    </row>
  </sheetData>
  <mergeCells count="20">
    <mergeCell ref="A1:N1"/>
    <mergeCell ref="A3:N3"/>
    <mergeCell ref="A5:N5"/>
    <mergeCell ref="A2:M2"/>
    <mergeCell ref="A6:B6"/>
    <mergeCell ref="A94:N94"/>
    <mergeCell ref="D7:D8"/>
    <mergeCell ref="E7:M7"/>
    <mergeCell ref="A162:M162"/>
    <mergeCell ref="N7:N8"/>
    <mergeCell ref="A7:A8"/>
    <mergeCell ref="B7:B8"/>
    <mergeCell ref="C7:C8"/>
    <mergeCell ref="A163:B163"/>
    <mergeCell ref="A95:B95"/>
    <mergeCell ref="A96:A97"/>
    <mergeCell ref="B96:B97"/>
    <mergeCell ref="E96:M96"/>
    <mergeCell ref="D96:D97"/>
    <mergeCell ref="C96:C97"/>
  </mergeCells>
  <pageMargins left="0.80437499999999995" right="0.25" top="0.75" bottom="0.75" header="0.3" footer="0.3"/>
  <pageSetup paperSize="9" scale="54" orientation="portrait" r:id="rId1"/>
  <headerFooter>
    <oddHeader>&amp;C&amp;P</oddHeader>
  </headerFooter>
  <rowBreaks count="1" manualBreakCount="1">
    <brk id="9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H16"/>
  <sheetViews>
    <sheetView view="pageBreakPreview" zoomScale="60" zoomScaleNormal="80" workbookViewId="0">
      <selection activeCell="A5" sqref="A5:G12"/>
    </sheetView>
  </sheetViews>
  <sheetFormatPr defaultColWidth="11.21875" defaultRowHeight="15" x14ac:dyDescent="0.2"/>
  <cols>
    <col min="1" max="1" width="4.44140625" customWidth="1"/>
    <col min="2" max="2" width="63.5546875" customWidth="1"/>
    <col min="3" max="3" width="15.6640625" customWidth="1"/>
    <col min="4" max="5" width="21.33203125" customWidth="1"/>
    <col min="6" max="6" width="21.88671875" customWidth="1"/>
    <col min="7" max="7" width="23.33203125" customWidth="1"/>
    <col min="8" max="8" width="0.109375" customWidth="1"/>
    <col min="9" max="13" width="11.21875" customWidth="1"/>
    <col min="14" max="14" width="0.109375" customWidth="1"/>
    <col min="15" max="25" width="11.21875" customWidth="1"/>
    <col min="26" max="26" width="0.109375" customWidth="1"/>
    <col min="27" max="37" width="11.21875" customWidth="1"/>
    <col min="38" max="38" width="0.109375" customWidth="1"/>
    <col min="39" max="49" width="11.21875" customWidth="1"/>
  </cols>
  <sheetData>
    <row r="1" spans="1:8" ht="15.75" x14ac:dyDescent="0.25">
      <c r="A1" s="24"/>
      <c r="B1" s="707" t="s">
        <v>1457</v>
      </c>
      <c r="C1" s="708"/>
      <c r="D1" s="708"/>
      <c r="E1" s="708"/>
      <c r="F1" s="708"/>
      <c r="G1" s="709"/>
    </row>
    <row r="2" spans="1:8" x14ac:dyDescent="0.2">
      <c r="A2" s="25"/>
      <c r="B2" s="26"/>
      <c r="C2" s="27"/>
      <c r="D2" s="28"/>
      <c r="E2" s="28"/>
      <c r="F2" s="28"/>
    </row>
    <row r="3" spans="1:8" ht="42" customHeight="1" x14ac:dyDescent="0.2">
      <c r="A3" s="710" t="s">
        <v>1418</v>
      </c>
      <c r="B3" s="711"/>
      <c r="C3" s="711"/>
      <c r="D3" s="711"/>
      <c r="E3" s="711"/>
      <c r="F3" s="711"/>
      <c r="G3" s="711"/>
    </row>
    <row r="4" spans="1:8" x14ac:dyDescent="0.2">
      <c r="A4" s="712"/>
      <c r="B4" s="696"/>
      <c r="C4" s="696"/>
      <c r="D4" s="696"/>
      <c r="E4" s="696"/>
      <c r="F4" s="696"/>
    </row>
    <row r="5" spans="1:8" ht="15.75" thickBot="1" x14ac:dyDescent="0.25">
      <c r="A5" s="29"/>
      <c r="B5" s="30"/>
      <c r="C5" s="713"/>
      <c r="D5" s="696"/>
      <c r="E5" s="31"/>
      <c r="F5" s="735" t="s">
        <v>1506</v>
      </c>
      <c r="G5" s="736"/>
    </row>
    <row r="6" spans="1:8" ht="15" customHeight="1" x14ac:dyDescent="0.2">
      <c r="A6" s="714" t="s">
        <v>0</v>
      </c>
      <c r="B6" s="716" t="s">
        <v>1</v>
      </c>
      <c r="C6" s="718" t="s">
        <v>696</v>
      </c>
      <c r="D6" s="718" t="s">
        <v>1435</v>
      </c>
      <c r="E6" s="703" t="s">
        <v>1436</v>
      </c>
      <c r="F6" s="703" t="s">
        <v>1499</v>
      </c>
      <c r="G6" s="705" t="s">
        <v>1498</v>
      </c>
    </row>
    <row r="7" spans="1:8" ht="41.25" customHeight="1" thickBot="1" x14ac:dyDescent="0.25">
      <c r="A7" s="715"/>
      <c r="B7" s="717"/>
      <c r="C7" s="719"/>
      <c r="D7" s="719"/>
      <c r="E7" s="704"/>
      <c r="F7" s="704"/>
      <c r="G7" s="706"/>
    </row>
    <row r="8" spans="1:8" ht="15.75" x14ac:dyDescent="0.25">
      <c r="A8" s="416">
        <v>1</v>
      </c>
      <c r="B8" s="419" t="s">
        <v>1500</v>
      </c>
      <c r="C8" s="420" t="s">
        <v>80</v>
      </c>
      <c r="D8" s="421">
        <v>2877802</v>
      </c>
      <c r="E8" s="421">
        <v>827681</v>
      </c>
      <c r="F8" s="421">
        <v>876111</v>
      </c>
      <c r="G8" s="422">
        <v>4047967</v>
      </c>
    </row>
    <row r="9" spans="1:8" ht="15.75" x14ac:dyDescent="0.25">
      <c r="A9" s="418">
        <v>2</v>
      </c>
      <c r="B9" s="39"/>
      <c r="C9" s="33"/>
      <c r="D9" s="34"/>
      <c r="E9" s="34"/>
      <c r="F9" s="34"/>
      <c r="G9" s="417"/>
    </row>
    <row r="10" spans="1:8" ht="15.75" x14ac:dyDescent="0.25">
      <c r="A10" s="418">
        <v>3</v>
      </c>
      <c r="B10" s="36"/>
      <c r="C10" s="37"/>
      <c r="D10" s="35"/>
      <c r="E10" s="35"/>
      <c r="F10" s="35"/>
      <c r="G10" s="417"/>
    </row>
    <row r="11" spans="1:8" ht="16.5" thickBot="1" x14ac:dyDescent="0.3">
      <c r="A11" s="454">
        <v>4</v>
      </c>
      <c r="B11" s="455"/>
      <c r="C11" s="456"/>
      <c r="D11" s="457"/>
      <c r="E11" s="457"/>
      <c r="F11" s="457"/>
      <c r="G11" s="458"/>
    </row>
    <row r="12" spans="1:8" ht="17.25" thickTop="1" thickBot="1" x14ac:dyDescent="0.25">
      <c r="A12" s="582">
        <v>5</v>
      </c>
      <c r="B12" s="583" t="s">
        <v>81</v>
      </c>
      <c r="C12" s="584"/>
      <c r="D12" s="585">
        <f>SUM(D8:D11)</f>
        <v>2877802</v>
      </c>
      <c r="E12" s="585">
        <f t="shared" ref="E12:G12" si="0">SUM(E8:E11)</f>
        <v>827681</v>
      </c>
      <c r="F12" s="585">
        <f t="shared" si="0"/>
        <v>876111</v>
      </c>
      <c r="G12" s="585">
        <f t="shared" si="0"/>
        <v>4047967</v>
      </c>
      <c r="H12" s="415">
        <f>SUM(H8:H11)</f>
        <v>0</v>
      </c>
    </row>
    <row r="14" spans="1:8" x14ac:dyDescent="0.2">
      <c r="B14" s="38"/>
    </row>
    <row r="15" spans="1:8" x14ac:dyDescent="0.2">
      <c r="B15" s="38"/>
    </row>
    <row r="16" spans="1:8" x14ac:dyDescent="0.2">
      <c r="B16" s="32"/>
    </row>
  </sheetData>
  <mergeCells count="12">
    <mergeCell ref="F6:F7"/>
    <mergeCell ref="G6:G7"/>
    <mergeCell ref="B1:G1"/>
    <mergeCell ref="A3:G3"/>
    <mergeCell ref="A4:F4"/>
    <mergeCell ref="C5:D5"/>
    <mergeCell ref="F5:G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I957"/>
  <sheetViews>
    <sheetView tabSelected="1" view="pageBreakPreview" topLeftCell="A16" zoomScale="60" zoomScaleNormal="100" workbookViewId="0">
      <selection activeCell="E29" sqref="E29"/>
    </sheetView>
  </sheetViews>
  <sheetFormatPr defaultColWidth="11.21875" defaultRowHeight="15" x14ac:dyDescent="0.2"/>
  <cols>
    <col min="1" max="1" width="3.6640625" customWidth="1"/>
    <col min="2" max="2" width="62" customWidth="1"/>
    <col min="3" max="3" width="12.33203125" customWidth="1"/>
    <col min="4" max="4" width="12.88671875" customWidth="1"/>
    <col min="5" max="5" width="12.44140625" customWidth="1"/>
    <col min="6" max="6" width="12.5546875" customWidth="1"/>
    <col min="7" max="7" width="6.21875" customWidth="1"/>
    <col min="8" max="8" width="7.44140625" customWidth="1"/>
    <col min="9" max="9" width="8.33203125" customWidth="1"/>
    <col min="10" max="21" width="6.21875" customWidth="1"/>
  </cols>
  <sheetData>
    <row r="1" spans="1:6" ht="14.25" customHeight="1" x14ac:dyDescent="0.25">
      <c r="A1" s="720" t="s">
        <v>1501</v>
      </c>
      <c r="B1" s="720"/>
      <c r="C1" s="720"/>
      <c r="D1" s="720"/>
      <c r="E1" s="720"/>
      <c r="F1" s="720"/>
    </row>
    <row r="2" spans="1:6" ht="14.25" customHeight="1" x14ac:dyDescent="0.2">
      <c r="A2" s="48"/>
      <c r="B2" s="48"/>
      <c r="C2" s="48"/>
      <c r="D2" s="48"/>
      <c r="E2" s="48"/>
      <c r="F2" s="48"/>
    </row>
    <row r="3" spans="1:6" ht="69" customHeight="1" x14ac:dyDescent="0.2">
      <c r="B3" s="710" t="s">
        <v>1504</v>
      </c>
      <c r="C3" s="696"/>
      <c r="D3" s="696"/>
      <c r="E3" s="696"/>
      <c r="F3" s="696"/>
    </row>
    <row r="4" spans="1:6" ht="12.75" customHeight="1" x14ac:dyDescent="0.2">
      <c r="A4" s="128"/>
      <c r="B4" s="128"/>
      <c r="C4" s="129"/>
      <c r="D4" s="129"/>
      <c r="E4" s="129"/>
      <c r="F4" s="129"/>
    </row>
    <row r="5" spans="1:6" ht="51" customHeight="1" x14ac:dyDescent="0.2">
      <c r="A5" s="576" t="s">
        <v>1489</v>
      </c>
      <c r="B5" s="577" t="s">
        <v>82</v>
      </c>
      <c r="C5" s="578" t="s">
        <v>1490</v>
      </c>
      <c r="D5" s="578" t="s">
        <v>1491</v>
      </c>
      <c r="E5" s="578" t="s">
        <v>1492</v>
      </c>
      <c r="F5" s="578" t="s">
        <v>1493</v>
      </c>
    </row>
    <row r="6" spans="1:6" ht="30.75" customHeight="1" x14ac:dyDescent="0.2">
      <c r="A6" s="45">
        <v>1</v>
      </c>
      <c r="B6" s="49" t="s">
        <v>83</v>
      </c>
      <c r="C6" s="41">
        <v>22957076</v>
      </c>
      <c r="D6" s="41">
        <v>24000000</v>
      </c>
      <c r="E6" s="41">
        <v>24000000</v>
      </c>
      <c r="F6" s="41">
        <v>24000000</v>
      </c>
    </row>
    <row r="7" spans="1:6" ht="24" customHeight="1" x14ac:dyDescent="0.2">
      <c r="A7" s="45">
        <v>2</v>
      </c>
      <c r="B7" s="50" t="s">
        <v>84</v>
      </c>
      <c r="C7" s="41">
        <v>0</v>
      </c>
      <c r="D7" s="41">
        <v>0</v>
      </c>
      <c r="E7" s="41">
        <v>0</v>
      </c>
      <c r="F7" s="41">
        <v>0</v>
      </c>
    </row>
    <row r="8" spans="1:6" ht="24" customHeight="1" x14ac:dyDescent="0.2">
      <c r="A8" s="45">
        <v>3</v>
      </c>
      <c r="B8" s="40" t="s">
        <v>85</v>
      </c>
      <c r="C8" s="41">
        <v>9470000</v>
      </c>
      <c r="D8" s="41">
        <v>12000000</v>
      </c>
      <c r="E8" s="41">
        <v>12000000</v>
      </c>
      <c r="F8" s="41">
        <v>12000000</v>
      </c>
    </row>
    <row r="9" spans="1:6" ht="19.5" customHeight="1" x14ac:dyDescent="0.2">
      <c r="A9" s="45">
        <v>4</v>
      </c>
      <c r="B9" s="51" t="s">
        <v>86</v>
      </c>
      <c r="C9" s="41">
        <v>4476479</v>
      </c>
      <c r="D9" s="41">
        <v>4480000</v>
      </c>
      <c r="E9" s="41">
        <v>4480000</v>
      </c>
      <c r="F9" s="41">
        <v>4480000</v>
      </c>
    </row>
    <row r="10" spans="1:6" ht="30.75" customHeight="1" x14ac:dyDescent="0.2">
      <c r="A10" s="45">
        <v>5</v>
      </c>
      <c r="B10" s="51" t="s">
        <v>1494</v>
      </c>
      <c r="C10" s="41"/>
      <c r="D10" s="41"/>
      <c r="E10" s="41"/>
      <c r="F10" s="41"/>
    </row>
    <row r="11" spans="1:6" ht="27" customHeight="1" x14ac:dyDescent="0.2">
      <c r="A11" s="45">
        <v>6</v>
      </c>
      <c r="B11" s="52" t="s">
        <v>87</v>
      </c>
      <c r="C11" s="53">
        <v>180000</v>
      </c>
      <c r="D11" s="53">
        <v>180000</v>
      </c>
      <c r="E11" s="53">
        <v>180000</v>
      </c>
      <c r="F11" s="53">
        <v>180000</v>
      </c>
    </row>
    <row r="12" spans="1:6" ht="27" customHeight="1" x14ac:dyDescent="0.2">
      <c r="A12" s="45">
        <v>7</v>
      </c>
      <c r="B12" s="52" t="s">
        <v>88</v>
      </c>
      <c r="C12" s="53">
        <v>0</v>
      </c>
      <c r="D12" s="53">
        <v>0</v>
      </c>
      <c r="E12" s="53">
        <v>0</v>
      </c>
      <c r="F12" s="53">
        <v>0</v>
      </c>
    </row>
    <row r="13" spans="1:6" ht="27" customHeight="1" x14ac:dyDescent="0.2">
      <c r="A13" s="45">
        <v>8</v>
      </c>
      <c r="B13" s="52" t="s">
        <v>41</v>
      </c>
      <c r="C13" s="53">
        <v>11023622</v>
      </c>
      <c r="D13" s="53">
        <v>12000000</v>
      </c>
      <c r="E13" s="53">
        <v>12000000</v>
      </c>
      <c r="F13" s="53">
        <v>12000000</v>
      </c>
    </row>
    <row r="14" spans="1:6" ht="25.5" customHeight="1" x14ac:dyDescent="0.2">
      <c r="A14" s="45">
        <v>9</v>
      </c>
      <c r="B14" s="40" t="s">
        <v>89</v>
      </c>
      <c r="C14" s="41">
        <v>48107177</v>
      </c>
      <c r="D14" s="41">
        <v>52660000</v>
      </c>
      <c r="E14" s="41">
        <v>52660000</v>
      </c>
      <c r="F14" s="41">
        <v>52660000</v>
      </c>
    </row>
    <row r="15" spans="1:6" ht="42.75" customHeight="1" x14ac:dyDescent="0.2">
      <c r="A15" s="45">
        <v>10</v>
      </c>
      <c r="B15" s="54" t="s">
        <v>90</v>
      </c>
      <c r="C15" s="42">
        <v>0</v>
      </c>
      <c r="D15" s="42">
        <v>0</v>
      </c>
      <c r="E15" s="42">
        <v>0</v>
      </c>
      <c r="F15" s="42">
        <v>0</v>
      </c>
    </row>
    <row r="16" spans="1:6" ht="18" customHeight="1" x14ac:dyDescent="0.2">
      <c r="A16" s="45">
        <v>11</v>
      </c>
      <c r="B16" s="54" t="s">
        <v>47</v>
      </c>
      <c r="C16" s="42">
        <v>28073823</v>
      </c>
      <c r="D16" s="42">
        <v>11363107</v>
      </c>
      <c r="E16" s="42">
        <v>11363107</v>
      </c>
      <c r="F16" s="42">
        <v>11363107</v>
      </c>
    </row>
    <row r="17" spans="1:9" ht="18" customHeight="1" x14ac:dyDescent="0.2">
      <c r="A17" s="45">
        <v>12</v>
      </c>
      <c r="B17" s="54" t="s">
        <v>117</v>
      </c>
      <c r="C17" s="42"/>
      <c r="D17" s="42"/>
      <c r="E17" s="42"/>
      <c r="F17" s="42"/>
    </row>
    <row r="18" spans="1:9" ht="22.5" customHeight="1" x14ac:dyDescent="0.2">
      <c r="A18" s="45">
        <v>13</v>
      </c>
      <c r="B18" s="40" t="s">
        <v>91</v>
      </c>
      <c r="C18" s="42">
        <v>28073823</v>
      </c>
      <c r="D18" s="42">
        <v>11363107</v>
      </c>
      <c r="E18" s="42">
        <v>11363107</v>
      </c>
      <c r="F18" s="42">
        <v>11363107</v>
      </c>
    </row>
    <row r="19" spans="1:9" ht="19.5" customHeight="1" x14ac:dyDescent="0.2">
      <c r="A19" s="43">
        <v>14</v>
      </c>
      <c r="B19" s="44" t="s">
        <v>92</v>
      </c>
      <c r="C19" s="41">
        <v>76181000</v>
      </c>
      <c r="D19" s="41">
        <v>64023107</v>
      </c>
      <c r="E19" s="41">
        <v>64023107</v>
      </c>
      <c r="F19" s="41">
        <v>64023107</v>
      </c>
      <c r="G19" s="11"/>
      <c r="H19" s="11"/>
      <c r="I19" s="11"/>
    </row>
    <row r="20" spans="1:9" ht="18" customHeight="1" x14ac:dyDescent="0.2">
      <c r="A20" s="29"/>
      <c r="B20" s="30"/>
      <c r="C20" s="55"/>
      <c r="D20" s="55"/>
      <c r="E20" s="55"/>
      <c r="F20" s="55"/>
      <c r="G20" s="11"/>
      <c r="H20" s="11"/>
      <c r="I20" s="11"/>
    </row>
    <row r="21" spans="1:9" ht="25.5" customHeight="1" x14ac:dyDescent="0.2">
      <c r="A21" s="29"/>
      <c r="B21" s="60"/>
      <c r="C21" s="55"/>
      <c r="D21" s="55"/>
      <c r="E21" s="55"/>
      <c r="F21" s="55"/>
      <c r="G21" s="11"/>
      <c r="H21" s="11"/>
      <c r="I21" s="11"/>
    </row>
    <row r="22" spans="1:9" ht="45" customHeight="1" x14ac:dyDescent="0.2">
      <c r="A22" s="579" t="s">
        <v>1489</v>
      </c>
      <c r="B22" s="580" t="s">
        <v>51</v>
      </c>
      <c r="C22" s="581" t="s">
        <v>1490</v>
      </c>
      <c r="D22" s="581" t="s">
        <v>1491</v>
      </c>
      <c r="E22" s="581" t="s">
        <v>1492</v>
      </c>
      <c r="F22" s="581" t="s">
        <v>1493</v>
      </c>
      <c r="G22" s="11"/>
      <c r="H22" s="11"/>
      <c r="I22" s="11"/>
    </row>
    <row r="23" spans="1:9" ht="19.5" customHeight="1" x14ac:dyDescent="0.2">
      <c r="A23" s="45">
        <v>1</v>
      </c>
      <c r="B23" s="54" t="s">
        <v>93</v>
      </c>
      <c r="C23" s="42">
        <v>24274188</v>
      </c>
      <c r="D23" s="42">
        <v>24274188</v>
      </c>
      <c r="E23" s="42">
        <v>24274188</v>
      </c>
      <c r="F23" s="42">
        <v>24274188</v>
      </c>
      <c r="G23" s="11"/>
      <c r="H23" s="11"/>
      <c r="I23" s="11"/>
    </row>
    <row r="24" spans="1:9" ht="19.5" customHeight="1" x14ac:dyDescent="0.2">
      <c r="A24" s="45">
        <v>2</v>
      </c>
      <c r="B24" s="54" t="s">
        <v>94</v>
      </c>
      <c r="C24" s="42">
        <v>3806824.4400000004</v>
      </c>
      <c r="D24" s="42">
        <v>3806824.4400000004</v>
      </c>
      <c r="E24" s="42">
        <v>3806824.4400000004</v>
      </c>
      <c r="F24" s="42">
        <v>3806824.4400000004</v>
      </c>
      <c r="G24" s="11"/>
      <c r="H24" s="11"/>
      <c r="I24" s="11"/>
    </row>
    <row r="25" spans="1:9" ht="19.5" customHeight="1" x14ac:dyDescent="0.2">
      <c r="A25" s="45">
        <v>3</v>
      </c>
      <c r="B25" s="54" t="s">
        <v>95</v>
      </c>
      <c r="C25" s="42">
        <v>22191078</v>
      </c>
      <c r="D25" s="42">
        <v>22000000</v>
      </c>
      <c r="E25" s="42">
        <v>22000000</v>
      </c>
      <c r="F25" s="42">
        <v>22000000</v>
      </c>
      <c r="G25" s="55"/>
      <c r="H25" s="55"/>
      <c r="I25" s="56"/>
    </row>
    <row r="26" spans="1:9" ht="19.5" customHeight="1" x14ac:dyDescent="0.2">
      <c r="A26" s="45">
        <v>4</v>
      </c>
      <c r="B26" s="54" t="s">
        <v>96</v>
      </c>
      <c r="C26" s="42"/>
      <c r="D26" s="42"/>
      <c r="E26" s="42"/>
      <c r="F26" s="42"/>
      <c r="G26" s="11"/>
      <c r="H26" s="11"/>
      <c r="I26" s="11"/>
    </row>
    <row r="27" spans="1:9" ht="25.5" customHeight="1" x14ac:dyDescent="0.2">
      <c r="A27" s="45">
        <v>5</v>
      </c>
      <c r="B27" s="54" t="s">
        <v>97</v>
      </c>
      <c r="C27" s="42">
        <v>2500000</v>
      </c>
      <c r="D27" s="42">
        <v>2500000</v>
      </c>
      <c r="E27" s="42">
        <v>2500000</v>
      </c>
      <c r="F27" s="42">
        <v>2500000</v>
      </c>
      <c r="G27" s="11"/>
      <c r="H27" s="11"/>
      <c r="I27" s="11"/>
    </row>
    <row r="28" spans="1:9" ht="25.5" customHeight="1" x14ac:dyDescent="0.2">
      <c r="A28" s="45">
        <v>6</v>
      </c>
      <c r="B28" s="54" t="s">
        <v>98</v>
      </c>
      <c r="C28" s="42">
        <v>0</v>
      </c>
      <c r="D28" s="42">
        <v>0</v>
      </c>
      <c r="E28" s="42">
        <v>0</v>
      </c>
      <c r="F28" s="42">
        <v>0</v>
      </c>
      <c r="G28" s="11"/>
      <c r="H28" s="11"/>
      <c r="I28" s="11"/>
    </row>
    <row r="29" spans="1:9" ht="24.75" customHeight="1" x14ac:dyDescent="0.2">
      <c r="A29" s="45">
        <v>7</v>
      </c>
      <c r="B29" s="54" t="s">
        <v>99</v>
      </c>
      <c r="C29" s="42">
        <v>5632095</v>
      </c>
      <c r="D29" s="42">
        <v>5632095</v>
      </c>
      <c r="E29" s="42">
        <v>5632095</v>
      </c>
      <c r="F29" s="42">
        <v>5632095</v>
      </c>
      <c r="G29" s="11"/>
      <c r="H29" s="11"/>
      <c r="I29" s="11"/>
    </row>
    <row r="30" spans="1:9" ht="24.75" customHeight="1" x14ac:dyDescent="0.2">
      <c r="A30" s="45">
        <v>8</v>
      </c>
      <c r="B30" s="54" t="s">
        <v>100</v>
      </c>
      <c r="C30" s="42">
        <v>460000</v>
      </c>
      <c r="D30" s="42">
        <v>460000</v>
      </c>
      <c r="E30" s="42">
        <v>460000</v>
      </c>
      <c r="F30" s="42">
        <v>460000</v>
      </c>
      <c r="G30" s="11"/>
      <c r="H30" s="11"/>
      <c r="I30" s="11"/>
    </row>
    <row r="31" spans="1:9" ht="19.5" customHeight="1" x14ac:dyDescent="0.2">
      <c r="A31" s="45">
        <v>9</v>
      </c>
      <c r="B31" s="54" t="s">
        <v>101</v>
      </c>
      <c r="C31" s="42">
        <v>6731886</v>
      </c>
      <c r="D31" s="42">
        <v>4800000</v>
      </c>
      <c r="E31" s="42">
        <v>4800000</v>
      </c>
      <c r="F31" s="42">
        <v>4800000</v>
      </c>
      <c r="G31" s="11"/>
      <c r="H31" s="11"/>
      <c r="I31" s="11"/>
    </row>
    <row r="32" spans="1:9" ht="19.5" customHeight="1" x14ac:dyDescent="0.2">
      <c r="A32" s="45">
        <v>10</v>
      </c>
      <c r="B32" s="46" t="s">
        <v>102</v>
      </c>
      <c r="C32" s="41">
        <v>65596071.439999998</v>
      </c>
      <c r="D32" s="41">
        <v>63473107.439999998</v>
      </c>
      <c r="E32" s="41">
        <v>63473107.439999998</v>
      </c>
      <c r="F32" s="41">
        <v>63473107.439999998</v>
      </c>
      <c r="G32" s="11"/>
      <c r="H32" s="11"/>
      <c r="I32" s="11"/>
    </row>
    <row r="33" spans="1:9" ht="19.5" customHeight="1" x14ac:dyDescent="0.2">
      <c r="A33" s="45">
        <v>11</v>
      </c>
      <c r="B33" s="57" t="s">
        <v>103</v>
      </c>
      <c r="C33" s="42">
        <v>7194900.5199999996</v>
      </c>
      <c r="D33" s="42">
        <v>0</v>
      </c>
      <c r="E33" s="42">
        <v>0</v>
      </c>
      <c r="F33" s="42">
        <v>0</v>
      </c>
      <c r="G33" s="55"/>
      <c r="H33" s="55"/>
      <c r="I33" s="11"/>
    </row>
    <row r="34" spans="1:9" ht="19.5" customHeight="1" x14ac:dyDescent="0.2">
      <c r="A34" s="45">
        <v>12</v>
      </c>
      <c r="B34" s="57" t="s">
        <v>104</v>
      </c>
      <c r="C34" s="42">
        <v>2690260.05</v>
      </c>
      <c r="D34" s="42">
        <v>0</v>
      </c>
      <c r="E34" s="42">
        <v>0</v>
      </c>
      <c r="F34" s="42">
        <v>0</v>
      </c>
      <c r="G34" s="11"/>
      <c r="H34" s="11"/>
      <c r="I34" s="11"/>
    </row>
    <row r="35" spans="1:9" ht="24.75" customHeight="1" x14ac:dyDescent="0.2">
      <c r="A35" s="45">
        <v>13</v>
      </c>
      <c r="B35" s="54" t="s">
        <v>105</v>
      </c>
      <c r="C35" s="42"/>
      <c r="D35" s="42"/>
      <c r="E35" s="42"/>
      <c r="F35" s="42"/>
      <c r="G35" s="11"/>
      <c r="H35" s="11"/>
      <c r="I35" s="11"/>
    </row>
    <row r="36" spans="1:9" ht="34.5" customHeight="1" x14ac:dyDescent="0.2">
      <c r="A36" s="45">
        <v>14</v>
      </c>
      <c r="B36" s="54" t="s">
        <v>106</v>
      </c>
      <c r="C36" s="42">
        <v>0</v>
      </c>
      <c r="D36" s="42">
        <v>0</v>
      </c>
      <c r="E36" s="42">
        <v>0</v>
      </c>
      <c r="F36" s="42">
        <v>0</v>
      </c>
      <c r="G36" s="11"/>
      <c r="H36" s="11"/>
      <c r="I36" s="11"/>
    </row>
    <row r="37" spans="1:9" ht="34.5" customHeight="1" x14ac:dyDescent="0.2">
      <c r="A37" s="45">
        <v>15</v>
      </c>
      <c r="B37" s="54" t="s">
        <v>107</v>
      </c>
      <c r="C37" s="42">
        <v>0</v>
      </c>
      <c r="D37" s="42">
        <v>0</v>
      </c>
      <c r="E37" s="42">
        <v>0</v>
      </c>
      <c r="F37" s="42">
        <v>0</v>
      </c>
      <c r="G37" s="11"/>
      <c r="H37" s="11"/>
      <c r="I37" s="11"/>
    </row>
    <row r="38" spans="1:9" ht="19.5" customHeight="1" x14ac:dyDescent="0.2">
      <c r="A38" s="45">
        <v>16</v>
      </c>
      <c r="B38" s="58" t="s">
        <v>108</v>
      </c>
      <c r="C38" s="42">
        <v>0</v>
      </c>
      <c r="D38" s="42">
        <v>0</v>
      </c>
      <c r="E38" s="42">
        <v>0</v>
      </c>
      <c r="F38" s="42">
        <v>0</v>
      </c>
      <c r="G38" s="11"/>
      <c r="H38" s="11"/>
      <c r="I38" s="11"/>
    </row>
    <row r="39" spans="1:9" ht="19.5" customHeight="1" x14ac:dyDescent="0.2">
      <c r="A39" s="45">
        <v>17</v>
      </c>
      <c r="B39" s="46" t="s">
        <v>109</v>
      </c>
      <c r="C39" s="41">
        <v>9885160.5700000003</v>
      </c>
      <c r="D39" s="41">
        <v>0</v>
      </c>
      <c r="E39" s="41">
        <v>0</v>
      </c>
      <c r="F39" s="41">
        <v>0</v>
      </c>
      <c r="G39" s="11"/>
      <c r="H39" s="11"/>
      <c r="I39" s="11"/>
    </row>
    <row r="40" spans="1:9" ht="19.5" customHeight="1" x14ac:dyDescent="0.2">
      <c r="A40" s="45">
        <v>18</v>
      </c>
      <c r="B40" s="46" t="s">
        <v>110</v>
      </c>
      <c r="C40" s="41">
        <v>75481232.00999999</v>
      </c>
      <c r="D40" s="41">
        <v>63473107.439999998</v>
      </c>
      <c r="E40" s="41">
        <v>63473107.439999998</v>
      </c>
      <c r="F40" s="41">
        <v>63473107.439999998</v>
      </c>
      <c r="G40" s="11"/>
      <c r="H40" s="11"/>
      <c r="I40" s="11"/>
    </row>
    <row r="41" spans="1:9" ht="19.5" customHeight="1" x14ac:dyDescent="0.2">
      <c r="A41" s="45">
        <v>19</v>
      </c>
      <c r="B41" s="59" t="s">
        <v>111</v>
      </c>
      <c r="C41" s="42">
        <v>0</v>
      </c>
      <c r="D41" s="42">
        <v>0</v>
      </c>
      <c r="E41" s="42">
        <v>0</v>
      </c>
      <c r="F41" s="42">
        <v>0</v>
      </c>
      <c r="G41" s="11"/>
      <c r="H41" s="11"/>
      <c r="I41" s="11"/>
    </row>
    <row r="42" spans="1:9" ht="19.5" customHeight="1" x14ac:dyDescent="0.2">
      <c r="A42" s="45">
        <v>20</v>
      </c>
      <c r="B42" s="59" t="s">
        <v>112</v>
      </c>
      <c r="C42" s="42">
        <v>0</v>
      </c>
      <c r="D42" s="42">
        <v>0</v>
      </c>
      <c r="E42" s="42">
        <v>0</v>
      </c>
      <c r="F42" s="42">
        <v>0</v>
      </c>
      <c r="G42" s="11"/>
      <c r="H42" s="11"/>
      <c r="I42" s="11"/>
    </row>
    <row r="43" spans="1:9" ht="24.75" customHeight="1" x14ac:dyDescent="0.2">
      <c r="A43" s="45">
        <v>21</v>
      </c>
      <c r="B43" s="59" t="s">
        <v>117</v>
      </c>
      <c r="C43" s="42"/>
      <c r="D43" s="42"/>
      <c r="E43" s="42"/>
      <c r="F43" s="42"/>
      <c r="G43" s="11"/>
      <c r="H43" s="11"/>
      <c r="I43" s="11"/>
    </row>
    <row r="44" spans="1:9" ht="24.75" customHeight="1" x14ac:dyDescent="0.2">
      <c r="A44" s="45">
        <v>22</v>
      </c>
      <c r="B44" s="59" t="s">
        <v>113</v>
      </c>
      <c r="C44" s="42">
        <v>0</v>
      </c>
      <c r="D44" s="42">
        <v>0</v>
      </c>
      <c r="E44" s="42">
        <v>0</v>
      </c>
      <c r="F44" s="42">
        <v>0</v>
      </c>
      <c r="G44" s="11"/>
      <c r="H44" s="11"/>
      <c r="I44" s="11"/>
    </row>
    <row r="45" spans="1:9" ht="24.75" customHeight="1" x14ac:dyDescent="0.2">
      <c r="A45" s="45">
        <v>23</v>
      </c>
      <c r="B45" s="59" t="s">
        <v>114</v>
      </c>
      <c r="C45" s="42">
        <v>699768</v>
      </c>
      <c r="D45" s="42">
        <v>550000</v>
      </c>
      <c r="E45" s="42">
        <v>550000</v>
      </c>
      <c r="F45" s="42">
        <v>550000</v>
      </c>
      <c r="G45" s="11"/>
      <c r="H45" s="11"/>
      <c r="I45" s="11"/>
    </row>
    <row r="46" spans="1:9" ht="19.5" customHeight="1" x14ac:dyDescent="0.2">
      <c r="A46" s="45">
        <v>24</v>
      </c>
      <c r="B46" s="46" t="s">
        <v>115</v>
      </c>
      <c r="C46" s="41">
        <v>699768</v>
      </c>
      <c r="D46" s="41">
        <v>550000</v>
      </c>
      <c r="E46" s="41">
        <v>550000</v>
      </c>
      <c r="F46" s="41">
        <v>550000</v>
      </c>
      <c r="G46" s="11"/>
      <c r="H46" s="11"/>
      <c r="I46" s="11"/>
    </row>
    <row r="47" spans="1:9" ht="19.5" customHeight="1" x14ac:dyDescent="0.2">
      <c r="A47" s="45">
        <v>25</v>
      </c>
      <c r="B47" s="46" t="s">
        <v>116</v>
      </c>
      <c r="C47" s="41">
        <v>76181000.00999999</v>
      </c>
      <c r="D47" s="41">
        <v>64023107.439999998</v>
      </c>
      <c r="E47" s="41">
        <v>64023107.439999998</v>
      </c>
      <c r="F47" s="41">
        <v>64023107.439999998</v>
      </c>
      <c r="G47" s="11"/>
      <c r="H47" s="11"/>
      <c r="I47" s="11"/>
    </row>
    <row r="48" spans="1:9" ht="31.5" customHeight="1" x14ac:dyDescent="0.2">
      <c r="A48" s="29"/>
      <c r="B48" s="60"/>
      <c r="C48" s="55"/>
    </row>
    <row r="49" spans="1:3" ht="15.75" customHeight="1" x14ac:dyDescent="0.2">
      <c r="A49" s="29"/>
      <c r="B49" s="60"/>
      <c r="C49" s="55"/>
    </row>
    <row r="50" spans="1:3" ht="12.75" customHeight="1" x14ac:dyDescent="0.2">
      <c r="A50" s="29"/>
      <c r="B50" s="61"/>
      <c r="C50" s="55"/>
    </row>
    <row r="51" spans="1:3" ht="12.75" customHeight="1" x14ac:dyDescent="0.2">
      <c r="A51" s="29"/>
      <c r="B51" s="61"/>
      <c r="C51" s="55"/>
    </row>
    <row r="52" spans="1:3" ht="12.75" customHeight="1" x14ac:dyDescent="0.2">
      <c r="A52" s="29"/>
      <c r="B52" s="61"/>
      <c r="C52" s="55"/>
    </row>
    <row r="53" spans="1:3" ht="12.75" customHeight="1" x14ac:dyDescent="0.2">
      <c r="A53" s="29"/>
      <c r="B53" s="62"/>
      <c r="C53" s="55"/>
    </row>
    <row r="54" spans="1:3" ht="25.5" customHeight="1" x14ac:dyDescent="0.2">
      <c r="A54" s="29"/>
      <c r="B54" s="63"/>
      <c r="C54" s="55"/>
    </row>
    <row r="55" spans="1:3" ht="12.75" customHeight="1" x14ac:dyDescent="0.2">
      <c r="A55" s="29"/>
      <c r="B55" s="63"/>
      <c r="C55" s="55"/>
    </row>
    <row r="56" spans="1:3" ht="12.75" customHeight="1" x14ac:dyDescent="0.2">
      <c r="A56" s="29"/>
      <c r="B56" s="62"/>
      <c r="C56" s="55"/>
    </row>
    <row r="57" spans="1:3" ht="12.75" customHeight="1" x14ac:dyDescent="0.2">
      <c r="A57" s="30"/>
      <c r="B57" s="62"/>
      <c r="C57" s="64"/>
    </row>
    <row r="58" spans="1:3" ht="25.5" customHeight="1" x14ac:dyDescent="0.2">
      <c r="A58" s="29"/>
      <c r="B58" s="63"/>
      <c r="C58" s="55"/>
    </row>
    <row r="59" spans="1:3" ht="12.75" customHeight="1" x14ac:dyDescent="0.2">
      <c r="A59" s="29"/>
      <c r="B59" s="63"/>
      <c r="C59" s="55"/>
    </row>
    <row r="60" spans="1:3" ht="12.75" customHeight="1" x14ac:dyDescent="0.2">
      <c r="A60" s="29"/>
      <c r="B60" s="62"/>
      <c r="C60" s="64"/>
    </row>
    <row r="61" spans="1:3" ht="15.75" customHeight="1" x14ac:dyDescent="0.2">
      <c r="A61" s="47"/>
      <c r="B61" s="65"/>
      <c r="C61" s="64"/>
    </row>
    <row r="62" spans="1:3" ht="15.75" customHeight="1" x14ac:dyDescent="0.2">
      <c r="A62" s="47"/>
      <c r="B62" s="65"/>
      <c r="C62" s="55"/>
    </row>
    <row r="63" spans="1:3" ht="15.75" customHeight="1" x14ac:dyDescent="0.2">
      <c r="A63" s="29"/>
      <c r="B63" s="60"/>
      <c r="C63" s="55"/>
    </row>
    <row r="64" spans="1:3" ht="12.75" customHeight="1" x14ac:dyDescent="0.2">
      <c r="A64" s="29"/>
      <c r="B64" s="63"/>
      <c r="C64" s="55"/>
    </row>
    <row r="65" spans="1:3" ht="12.75" customHeight="1" x14ac:dyDescent="0.2">
      <c r="A65" s="29"/>
      <c r="B65" s="63"/>
      <c r="C65" s="55"/>
    </row>
    <row r="66" spans="1:3" ht="12.75" customHeight="1" x14ac:dyDescent="0.2">
      <c r="A66" s="29"/>
      <c r="B66" s="63"/>
      <c r="C66" s="55"/>
    </row>
    <row r="67" spans="1:3" ht="25.5" customHeight="1" x14ac:dyDescent="0.2">
      <c r="A67" s="29"/>
      <c r="B67" s="63"/>
      <c r="C67" s="55"/>
    </row>
    <row r="68" spans="1:3" ht="25.5" customHeight="1" x14ac:dyDescent="0.2">
      <c r="A68" s="29"/>
      <c r="B68" s="63"/>
      <c r="C68" s="55"/>
    </row>
    <row r="69" spans="1:3" ht="25.5" customHeight="1" x14ac:dyDescent="0.2">
      <c r="A69" s="29"/>
      <c r="B69" s="63"/>
      <c r="C69" s="55"/>
    </row>
    <row r="70" spans="1:3" ht="12.75" customHeight="1" x14ac:dyDescent="0.2">
      <c r="A70" s="29"/>
      <c r="B70" s="63"/>
      <c r="C70" s="55"/>
    </row>
    <row r="71" spans="1:3" ht="12.75" customHeight="1" x14ac:dyDescent="0.2">
      <c r="A71" s="29"/>
      <c r="B71" s="66"/>
      <c r="C71" s="64"/>
    </row>
    <row r="72" spans="1:3" ht="12.75" customHeight="1" x14ac:dyDescent="0.2">
      <c r="A72" s="29"/>
      <c r="B72" s="67"/>
      <c r="C72" s="55"/>
    </row>
    <row r="73" spans="1:3" ht="25.5" customHeight="1" x14ac:dyDescent="0.2">
      <c r="A73" s="29"/>
      <c r="B73" s="63"/>
      <c r="C73" s="55"/>
    </row>
    <row r="74" spans="1:3" ht="25.5" customHeight="1" x14ac:dyDescent="0.2">
      <c r="A74" s="29"/>
      <c r="B74" s="63"/>
      <c r="C74" s="55"/>
    </row>
    <row r="75" spans="1:3" ht="12.75" customHeight="1" x14ac:dyDescent="0.2">
      <c r="A75" s="29"/>
      <c r="B75" s="66"/>
      <c r="C75" s="64"/>
    </row>
    <row r="76" spans="1:3" ht="12.75" customHeight="1" x14ac:dyDescent="0.2">
      <c r="A76" s="29"/>
      <c r="B76" s="66"/>
      <c r="C76" s="64"/>
    </row>
    <row r="77" spans="1:3" ht="12.75" customHeight="1" x14ac:dyDescent="0.2">
      <c r="A77" s="29"/>
      <c r="B77" s="61"/>
      <c r="C77" s="55"/>
    </row>
    <row r="78" spans="1:3" ht="12.75" customHeight="1" x14ac:dyDescent="0.2">
      <c r="A78" s="29"/>
      <c r="B78" s="61"/>
      <c r="C78" s="55"/>
    </row>
    <row r="79" spans="1:3" ht="25.5" customHeight="1" x14ac:dyDescent="0.2">
      <c r="A79" s="29"/>
      <c r="B79" s="61"/>
      <c r="C79" s="55"/>
    </row>
    <row r="80" spans="1:3" ht="12.75" customHeight="1" x14ac:dyDescent="0.2">
      <c r="A80" s="29"/>
      <c r="B80" s="66"/>
      <c r="C80" s="55"/>
    </row>
    <row r="81" spans="1:8" ht="13.5" customHeight="1" x14ac:dyDescent="0.2">
      <c r="A81" s="29"/>
      <c r="B81" s="66"/>
      <c r="C81" s="64"/>
    </row>
    <row r="82" spans="1:8" ht="12.75" customHeight="1" x14ac:dyDescent="0.2">
      <c r="A82" s="29"/>
      <c r="C82" s="55"/>
    </row>
    <row r="83" spans="1:8" ht="12.75" customHeight="1" x14ac:dyDescent="0.2">
      <c r="A83" s="29"/>
      <c r="B83" s="11"/>
      <c r="C83" s="55"/>
    </row>
    <row r="84" spans="1:8" ht="38.25" customHeight="1" x14ac:dyDescent="0.2">
      <c r="A84" s="29"/>
      <c r="B84" s="30"/>
      <c r="C84" s="68"/>
    </row>
    <row r="85" spans="1:8" ht="15.75" customHeight="1" x14ac:dyDescent="0.2">
      <c r="A85" s="29"/>
      <c r="B85" s="60"/>
      <c r="C85" s="55"/>
    </row>
    <row r="86" spans="1:8" ht="15.75" customHeight="1" x14ac:dyDescent="0.2">
      <c r="A86" s="29"/>
      <c r="B86" s="60"/>
      <c r="C86" s="55"/>
    </row>
    <row r="87" spans="1:8" ht="12.75" customHeight="1" x14ac:dyDescent="0.2">
      <c r="A87" s="29"/>
      <c r="B87" s="61"/>
      <c r="C87" s="55"/>
    </row>
    <row r="88" spans="1:8" ht="12.75" customHeight="1" x14ac:dyDescent="0.25">
      <c r="A88" s="29"/>
      <c r="B88" s="61"/>
      <c r="C88" s="55"/>
      <c r="H88" s="69"/>
    </row>
    <row r="89" spans="1:8" ht="12.75" customHeight="1" x14ac:dyDescent="0.2">
      <c r="A89" s="29"/>
      <c r="B89" s="61"/>
      <c r="C89" s="55"/>
    </row>
    <row r="90" spans="1:8" ht="12.75" customHeight="1" x14ac:dyDescent="0.2">
      <c r="A90" s="29"/>
      <c r="B90" s="62"/>
      <c r="C90" s="64"/>
    </row>
    <row r="91" spans="1:8" x14ac:dyDescent="0.2">
      <c r="A91" s="29"/>
      <c r="B91" s="63"/>
      <c r="C91" s="55"/>
    </row>
    <row r="92" spans="1:8" ht="12.75" customHeight="1" x14ac:dyDescent="0.2">
      <c r="A92" s="29"/>
      <c r="B92" s="63"/>
      <c r="C92" s="55"/>
    </row>
    <row r="93" spans="1:8" ht="12.75" customHeight="1" x14ac:dyDescent="0.2">
      <c r="A93" s="29"/>
      <c r="B93" s="62"/>
      <c r="C93" s="55"/>
    </row>
    <row r="94" spans="1:8" ht="12.75" customHeight="1" x14ac:dyDescent="0.2">
      <c r="A94" s="30"/>
      <c r="B94" s="62"/>
      <c r="C94" s="64"/>
    </row>
    <row r="95" spans="1:8" ht="25.5" customHeight="1" x14ac:dyDescent="0.2">
      <c r="A95" s="29"/>
      <c r="B95" s="63"/>
      <c r="C95" s="55"/>
    </row>
    <row r="96" spans="1:8" ht="12.75" customHeight="1" x14ac:dyDescent="0.2">
      <c r="A96" s="29"/>
      <c r="B96" s="63"/>
      <c r="C96" s="55"/>
    </row>
    <row r="97" spans="1:3" ht="12.75" customHeight="1" x14ac:dyDescent="0.2">
      <c r="A97" s="29"/>
      <c r="B97" s="62"/>
      <c r="C97" s="64"/>
    </row>
    <row r="98" spans="1:3" ht="15.75" customHeight="1" x14ac:dyDescent="0.2">
      <c r="A98" s="47"/>
      <c r="B98" s="65"/>
      <c r="C98" s="64"/>
    </row>
    <row r="99" spans="1:3" ht="15.75" customHeight="1" x14ac:dyDescent="0.2">
      <c r="A99" s="47"/>
      <c r="B99" s="65"/>
      <c r="C99" s="55"/>
    </row>
    <row r="100" spans="1:3" ht="15.75" customHeight="1" x14ac:dyDescent="0.2">
      <c r="A100" s="29"/>
      <c r="B100" s="60"/>
      <c r="C100" s="55"/>
    </row>
    <row r="101" spans="1:3" ht="12.75" customHeight="1" x14ac:dyDescent="0.2">
      <c r="A101" s="29"/>
      <c r="B101" s="63"/>
      <c r="C101" s="55"/>
    </row>
    <row r="102" spans="1:3" ht="12.75" customHeight="1" x14ac:dyDescent="0.2">
      <c r="A102" s="29"/>
      <c r="B102" s="63"/>
      <c r="C102" s="55"/>
    </row>
    <row r="103" spans="1:3" ht="12.75" customHeight="1" x14ac:dyDescent="0.2">
      <c r="A103" s="29"/>
      <c r="B103" s="63"/>
      <c r="C103" s="55"/>
    </row>
    <row r="104" spans="1:3" ht="25.5" customHeight="1" x14ac:dyDescent="0.2">
      <c r="A104" s="29"/>
      <c r="B104" s="63"/>
      <c r="C104" s="55"/>
    </row>
    <row r="105" spans="1:3" ht="25.5" customHeight="1" x14ac:dyDescent="0.2">
      <c r="A105" s="29"/>
      <c r="B105" s="63"/>
      <c r="C105" s="55"/>
    </row>
    <row r="106" spans="1:3" ht="25.5" customHeight="1" x14ac:dyDescent="0.2">
      <c r="A106" s="29"/>
      <c r="B106" s="63"/>
      <c r="C106" s="55"/>
    </row>
    <row r="107" spans="1:3" ht="12.75" customHeight="1" x14ac:dyDescent="0.2">
      <c r="A107" s="29"/>
      <c r="B107" s="63"/>
      <c r="C107" s="55"/>
    </row>
    <row r="108" spans="1:3" ht="12.75" customHeight="1" x14ac:dyDescent="0.2">
      <c r="A108" s="29"/>
      <c r="B108" s="66"/>
      <c r="C108" s="64"/>
    </row>
    <row r="109" spans="1:3" ht="12.75" customHeight="1" x14ac:dyDescent="0.2">
      <c r="A109" s="29"/>
      <c r="B109" s="67"/>
      <c r="C109" s="55"/>
    </row>
    <row r="110" spans="1:3" ht="25.5" customHeight="1" x14ac:dyDescent="0.2">
      <c r="A110" s="29"/>
      <c r="B110" s="63"/>
      <c r="C110" s="55"/>
    </row>
    <row r="111" spans="1:3" ht="25.5" customHeight="1" x14ac:dyDescent="0.2">
      <c r="A111" s="29"/>
      <c r="B111" s="63"/>
      <c r="C111" s="55"/>
    </row>
    <row r="112" spans="1:3" ht="12.75" customHeight="1" x14ac:dyDescent="0.2">
      <c r="A112" s="29"/>
      <c r="B112" s="66"/>
      <c r="C112" s="64"/>
    </row>
    <row r="113" spans="1:3" ht="12.75" customHeight="1" x14ac:dyDescent="0.2">
      <c r="A113" s="29"/>
      <c r="B113" s="66"/>
      <c r="C113" s="64"/>
    </row>
    <row r="114" spans="1:3" ht="12.75" customHeight="1" x14ac:dyDescent="0.2">
      <c r="A114" s="29"/>
      <c r="B114" s="61"/>
      <c r="C114" s="55"/>
    </row>
    <row r="115" spans="1:3" ht="12.75" customHeight="1" x14ac:dyDescent="0.2">
      <c r="A115" s="29"/>
      <c r="B115" s="61"/>
      <c r="C115" s="55"/>
    </row>
    <row r="116" spans="1:3" ht="25.5" customHeight="1" x14ac:dyDescent="0.2">
      <c r="A116" s="29"/>
      <c r="B116" s="61"/>
      <c r="C116" s="55"/>
    </row>
    <row r="117" spans="1:3" ht="12.75" customHeight="1" x14ac:dyDescent="0.2">
      <c r="A117" s="29"/>
      <c r="B117" s="66"/>
      <c r="C117" s="55"/>
    </row>
    <row r="118" spans="1:3" ht="13.5" customHeight="1" x14ac:dyDescent="0.2">
      <c r="A118" s="29"/>
      <c r="B118" s="66"/>
      <c r="C118" s="64"/>
    </row>
    <row r="119" spans="1:3" ht="12.75" customHeight="1" x14ac:dyDescent="0.2"/>
    <row r="120" spans="1:3" ht="12.75" customHeight="1" x14ac:dyDescent="0.2"/>
    <row r="121" spans="1:3" ht="12.75" customHeight="1" x14ac:dyDescent="0.2"/>
    <row r="122" spans="1:3" ht="12.75" customHeight="1" x14ac:dyDescent="0.2"/>
    <row r="123" spans="1:3" ht="12.75" customHeight="1" x14ac:dyDescent="0.2"/>
    <row r="124" spans="1:3" ht="12.75" customHeight="1" x14ac:dyDescent="0.2"/>
    <row r="125" spans="1:3" ht="12.75" customHeight="1" x14ac:dyDescent="0.2"/>
    <row r="126" spans="1:3" ht="12.75" customHeight="1" x14ac:dyDescent="0.2"/>
    <row r="127" spans="1:3" ht="12.75" customHeight="1" x14ac:dyDescent="0.2"/>
    <row r="128" spans="1:3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5" customHeight="1" x14ac:dyDescent="0.2"/>
  </sheetData>
  <mergeCells count="2">
    <mergeCell ref="A1:F1"/>
    <mergeCell ref="B3:F3"/>
  </mergeCells>
  <pageMargins left="0.82968750000000002" right="0.7" top="0.75" bottom="0.75" header="0.3" footer="0.3"/>
  <pageSetup paperSize="9" scale="59" orientation="portrait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Q999"/>
  <sheetViews>
    <sheetView topLeftCell="D4" workbookViewId="0">
      <selection activeCell="B11" sqref="B11"/>
    </sheetView>
  </sheetViews>
  <sheetFormatPr defaultColWidth="11.21875" defaultRowHeight="15" x14ac:dyDescent="0.2"/>
  <cols>
    <col min="1" max="1" width="4.6640625" customWidth="1"/>
    <col min="2" max="2" width="41.33203125" customWidth="1"/>
    <col min="3" max="3" width="14.77734375" customWidth="1"/>
    <col min="4" max="4" width="12.44140625" customWidth="1"/>
    <col min="5" max="6" width="12.6640625" customWidth="1"/>
    <col min="7" max="8" width="14" customWidth="1"/>
    <col min="9" max="9" width="16.109375" customWidth="1"/>
    <col min="10" max="10" width="10.6640625" customWidth="1"/>
    <col min="11" max="11" width="0.109375" customWidth="1"/>
    <col min="12" max="17" width="6.21875" hidden="1" customWidth="1"/>
    <col min="18" max="28" width="6.21875" customWidth="1"/>
  </cols>
  <sheetData>
    <row r="1" spans="1:17" ht="23.25" customHeight="1" x14ac:dyDescent="0.2">
      <c r="B1" s="721" t="s">
        <v>1412</v>
      </c>
      <c r="C1" s="694"/>
      <c r="D1" s="694"/>
      <c r="E1" s="694"/>
      <c r="F1" s="694"/>
      <c r="G1" s="694"/>
      <c r="H1" s="694"/>
      <c r="I1" s="694"/>
      <c r="J1" s="709"/>
      <c r="Q1" s="70"/>
    </row>
    <row r="2" spans="1:17" ht="23.25" customHeight="1" x14ac:dyDescent="0.2">
      <c r="B2" s="130"/>
      <c r="C2" s="127"/>
      <c r="D2" s="127"/>
      <c r="E2" s="127"/>
      <c r="F2" s="127"/>
      <c r="G2" s="127"/>
      <c r="H2" s="127"/>
      <c r="I2" s="127"/>
      <c r="J2" s="131"/>
      <c r="Q2" s="70"/>
    </row>
    <row r="3" spans="1:17" ht="28.5" customHeight="1" x14ac:dyDescent="0.35">
      <c r="B3" s="722" t="s">
        <v>129</v>
      </c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3"/>
    </row>
    <row r="4" spans="1:17" ht="18.75" customHeight="1" x14ac:dyDescent="0.35">
      <c r="B4" s="724" t="s">
        <v>118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5"/>
    </row>
    <row r="5" spans="1:17" ht="18.75" customHeight="1" x14ac:dyDescent="0.3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100.5" customHeight="1" x14ac:dyDescent="0.35">
      <c r="A6" s="5"/>
      <c r="B6" s="72" t="s">
        <v>119</v>
      </c>
      <c r="C6" s="73" t="s">
        <v>120</v>
      </c>
      <c r="D6" s="73" t="s">
        <v>121</v>
      </c>
      <c r="E6" s="73" t="s">
        <v>122</v>
      </c>
      <c r="F6" s="74" t="s">
        <v>123</v>
      </c>
      <c r="G6" s="73" t="s">
        <v>124</v>
      </c>
      <c r="H6" s="73" t="s">
        <v>125</v>
      </c>
      <c r="I6" s="75" t="s">
        <v>126</v>
      </c>
      <c r="J6" s="73" t="s">
        <v>127</v>
      </c>
      <c r="K6" s="76"/>
      <c r="L6" s="76"/>
      <c r="M6" s="76"/>
      <c r="N6" s="76"/>
      <c r="O6" s="76"/>
      <c r="P6" s="76"/>
      <c r="Q6" s="76"/>
    </row>
    <row r="7" spans="1:17" ht="27" customHeight="1" x14ac:dyDescent="0.35">
      <c r="A7" s="5"/>
      <c r="B7" s="72"/>
      <c r="C7" s="73"/>
      <c r="D7" s="72"/>
      <c r="E7" s="72"/>
      <c r="F7" s="72"/>
      <c r="G7" s="72"/>
      <c r="H7" s="72"/>
      <c r="I7" s="77"/>
      <c r="J7" s="72"/>
      <c r="K7" s="76"/>
      <c r="L7" s="76"/>
      <c r="M7" s="76"/>
      <c r="N7" s="76"/>
      <c r="O7" s="76"/>
      <c r="P7" s="76"/>
      <c r="Q7" s="76"/>
    </row>
    <row r="8" spans="1:17" ht="51.75" customHeight="1" x14ac:dyDescent="0.25">
      <c r="A8" s="6">
        <v>1</v>
      </c>
      <c r="B8" s="3"/>
      <c r="C8" s="78"/>
      <c r="D8" s="79"/>
      <c r="E8" s="79"/>
      <c r="F8" s="79"/>
      <c r="G8" s="79"/>
      <c r="H8" s="79"/>
      <c r="I8" s="79"/>
      <c r="J8" s="4"/>
    </row>
    <row r="9" spans="1:17" ht="34.5" customHeight="1" x14ac:dyDescent="0.25">
      <c r="A9" s="6"/>
      <c r="B9" s="80" t="s">
        <v>128</v>
      </c>
      <c r="C9" s="80"/>
      <c r="D9" s="81">
        <f t="shared" ref="D9:J9" si="0">SUM(D8:D8)</f>
        <v>0</v>
      </c>
      <c r="E9" s="81">
        <f t="shared" si="0"/>
        <v>0</v>
      </c>
      <c r="F9" s="81">
        <f t="shared" si="0"/>
        <v>0</v>
      </c>
      <c r="G9" s="81">
        <f t="shared" si="0"/>
        <v>0</v>
      </c>
      <c r="H9" s="81">
        <f t="shared" si="0"/>
        <v>0</v>
      </c>
      <c r="I9" s="81">
        <f t="shared" si="0"/>
        <v>0</v>
      </c>
      <c r="J9" s="81">
        <f t="shared" si="0"/>
        <v>0</v>
      </c>
    </row>
    <row r="10" spans="1:17" ht="12.75" customHeight="1" x14ac:dyDescent="0.2"/>
    <row r="11" spans="1:17" ht="12.75" customHeight="1" x14ac:dyDescent="0.2"/>
    <row r="12" spans="1:17" ht="12.75" customHeight="1" x14ac:dyDescent="0.2"/>
    <row r="13" spans="1:17" ht="12.75" customHeight="1" x14ac:dyDescent="0.2"/>
    <row r="14" spans="1:17" ht="12.75" customHeight="1" x14ac:dyDescent="0.2"/>
    <row r="15" spans="1:17" ht="12.75" customHeight="1" x14ac:dyDescent="0.2"/>
    <row r="16" spans="1:1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">
    <mergeCell ref="B1:J1"/>
    <mergeCell ref="B3:Q3"/>
    <mergeCell ref="B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2910"/>
  <sheetViews>
    <sheetView view="pageBreakPreview" zoomScale="60" zoomScaleNormal="100" workbookViewId="0">
      <selection activeCell="I13" sqref="I13"/>
    </sheetView>
  </sheetViews>
  <sheetFormatPr defaultRowHeight="15.75" x14ac:dyDescent="0.25"/>
  <cols>
    <col min="1" max="1" width="5.21875" style="83" customWidth="1"/>
    <col min="2" max="2" width="0.109375" style="83" customWidth="1"/>
    <col min="3" max="3" width="49.5546875" style="83" customWidth="1"/>
    <col min="4" max="4" width="5.5546875" style="166" customWidth="1"/>
    <col min="5" max="8" width="8.88671875" style="83" hidden="1" customWidth="1"/>
    <col min="9" max="9" width="14.5546875" style="83" bestFit="1" customWidth="1"/>
    <col min="10" max="10" width="14.44140625" style="83" bestFit="1" customWidth="1"/>
    <col min="11" max="12" width="12" style="83" customWidth="1"/>
    <col min="13" max="13" width="11.44140625" style="83" customWidth="1"/>
    <col min="14" max="14" width="13.21875" style="83" customWidth="1"/>
    <col min="15" max="15" width="11.6640625" style="83" hidden="1" customWidth="1"/>
    <col min="16" max="16" width="1.6640625" style="83" hidden="1" customWidth="1"/>
    <col min="17" max="17" width="8.88671875" style="83" customWidth="1"/>
    <col min="18" max="16384" width="8.88671875" style="83"/>
  </cols>
  <sheetData>
    <row r="1" spans="1:16" x14ac:dyDescent="0.25">
      <c r="A1" s="637" t="s">
        <v>1471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178"/>
    </row>
    <row r="2" spans="1:16" x14ac:dyDescent="0.25">
      <c r="A2" s="132"/>
      <c r="B2" s="132"/>
      <c r="C2" s="132"/>
      <c r="D2" s="132"/>
    </row>
    <row r="3" spans="1:16" x14ac:dyDescent="0.25">
      <c r="A3" s="641" t="s">
        <v>1508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</row>
    <row r="4" spans="1:16" x14ac:dyDescent="0.25">
      <c r="D4" s="133"/>
    </row>
    <row r="5" spans="1:16" ht="15.75" customHeight="1" x14ac:dyDescent="0.25">
      <c r="A5" s="645" t="s">
        <v>15</v>
      </c>
      <c r="B5" s="645"/>
      <c r="C5" s="646" t="s">
        <v>694</v>
      </c>
      <c r="D5" s="648" t="s">
        <v>697</v>
      </c>
      <c r="E5" s="179"/>
      <c r="F5" s="650" t="s">
        <v>698</v>
      </c>
      <c r="G5" s="645" t="s">
        <v>699</v>
      </c>
      <c r="H5" s="645" t="s">
        <v>700</v>
      </c>
      <c r="I5" s="638" t="s">
        <v>1431</v>
      </c>
      <c r="J5" s="638" t="s">
        <v>1472</v>
      </c>
      <c r="K5" s="644" t="s">
        <v>1463</v>
      </c>
      <c r="L5" s="644" t="s">
        <v>699</v>
      </c>
      <c r="M5" s="644" t="s">
        <v>1473</v>
      </c>
      <c r="N5" s="638" t="s">
        <v>1474</v>
      </c>
      <c r="O5" s="638" t="s">
        <v>1463</v>
      </c>
    </row>
    <row r="6" spans="1:16" ht="25.5" customHeight="1" x14ac:dyDescent="0.25">
      <c r="A6" s="645"/>
      <c r="B6" s="645"/>
      <c r="C6" s="647"/>
      <c r="D6" s="649"/>
      <c r="E6" s="180"/>
      <c r="F6" s="651"/>
      <c r="G6" s="645"/>
      <c r="H6" s="645"/>
      <c r="I6" s="639"/>
      <c r="J6" s="639"/>
      <c r="K6" s="644"/>
      <c r="L6" s="644"/>
      <c r="M6" s="644"/>
      <c r="N6" s="639"/>
      <c r="O6" s="639"/>
    </row>
    <row r="7" spans="1:16" x14ac:dyDescent="0.25">
      <c r="A7" s="642" t="s">
        <v>391</v>
      </c>
      <c r="B7" s="643"/>
      <c r="C7" s="134" t="s">
        <v>146</v>
      </c>
      <c r="D7" s="135" t="s">
        <v>701</v>
      </c>
      <c r="E7" s="135"/>
      <c r="F7" s="136">
        <v>8126</v>
      </c>
      <c r="G7" s="136">
        <v>0</v>
      </c>
      <c r="H7" s="136">
        <v>8126</v>
      </c>
      <c r="I7" s="136">
        <v>14364937</v>
      </c>
      <c r="J7" s="544">
        <v>14973997</v>
      </c>
      <c r="K7" s="554">
        <v>16242134</v>
      </c>
      <c r="L7" s="136">
        <v>0</v>
      </c>
      <c r="M7" s="136">
        <f>SUM(K7:L7)</f>
        <v>16242134</v>
      </c>
      <c r="N7" s="136">
        <v>13094559</v>
      </c>
      <c r="O7" s="554">
        <v>16242134</v>
      </c>
    </row>
    <row r="8" spans="1:16" x14ac:dyDescent="0.25">
      <c r="A8" s="642" t="s">
        <v>393</v>
      </c>
      <c r="B8" s="643"/>
      <c r="C8" s="134" t="s">
        <v>702</v>
      </c>
      <c r="D8" s="135" t="s">
        <v>703</v>
      </c>
      <c r="E8" s="135"/>
      <c r="F8" s="136">
        <v>0</v>
      </c>
      <c r="G8" s="136">
        <v>0</v>
      </c>
      <c r="H8" s="136">
        <v>0</v>
      </c>
      <c r="I8" s="136">
        <v>0</v>
      </c>
      <c r="J8" s="544">
        <v>0</v>
      </c>
      <c r="K8" s="554">
        <v>0</v>
      </c>
      <c r="L8" s="136">
        <v>0</v>
      </c>
      <c r="M8" s="136">
        <f t="shared" ref="M8:M12" si="0">SUM(K8:L8)</f>
        <v>0</v>
      </c>
      <c r="N8" s="136">
        <v>0</v>
      </c>
      <c r="O8" s="554">
        <v>0</v>
      </c>
    </row>
    <row r="9" spans="1:16" x14ac:dyDescent="0.25">
      <c r="A9" s="642" t="s">
        <v>395</v>
      </c>
      <c r="B9" s="643"/>
      <c r="C9" s="134" t="s">
        <v>704</v>
      </c>
      <c r="D9" s="135" t="s">
        <v>705</v>
      </c>
      <c r="E9" s="135"/>
      <c r="F9" s="136">
        <v>1940</v>
      </c>
      <c r="G9" s="136">
        <v>0</v>
      </c>
      <c r="H9" s="136">
        <v>1940</v>
      </c>
      <c r="I9" s="136">
        <v>2880020</v>
      </c>
      <c r="J9" s="544">
        <v>3057197</v>
      </c>
      <c r="K9" s="554">
        <v>2678000</v>
      </c>
      <c r="L9" s="136">
        <v>0</v>
      </c>
      <c r="M9" s="136">
        <f t="shared" si="0"/>
        <v>2678000</v>
      </c>
      <c r="N9" s="136">
        <v>1392560</v>
      </c>
      <c r="O9" s="554">
        <v>2678000</v>
      </c>
    </row>
    <row r="10" spans="1:16" x14ac:dyDescent="0.25">
      <c r="A10" s="642" t="s">
        <v>397</v>
      </c>
      <c r="B10" s="643"/>
      <c r="C10" s="134" t="s">
        <v>706</v>
      </c>
      <c r="D10" s="135" t="s">
        <v>707</v>
      </c>
      <c r="E10" s="135"/>
      <c r="F10" s="136">
        <v>1200</v>
      </c>
      <c r="G10" s="136">
        <v>0</v>
      </c>
      <c r="H10" s="136">
        <v>1200</v>
      </c>
      <c r="I10" s="136">
        <v>2982714</v>
      </c>
      <c r="J10" s="544">
        <v>3417538</v>
      </c>
      <c r="K10" s="554">
        <v>3417538</v>
      </c>
      <c r="L10" s="136"/>
      <c r="M10" s="136">
        <f t="shared" si="0"/>
        <v>3417538</v>
      </c>
      <c r="N10" s="136">
        <v>1777120</v>
      </c>
      <c r="O10" s="554">
        <v>3417538</v>
      </c>
    </row>
    <row r="11" spans="1:16" x14ac:dyDescent="0.25">
      <c r="A11" s="642" t="s">
        <v>399</v>
      </c>
      <c r="B11" s="643"/>
      <c r="C11" s="134" t="s">
        <v>708</v>
      </c>
      <c r="D11" s="135" t="s">
        <v>709</v>
      </c>
      <c r="E11" s="135"/>
      <c r="F11" s="136">
        <v>0</v>
      </c>
      <c r="G11" s="136">
        <v>0</v>
      </c>
      <c r="H11" s="136">
        <v>0</v>
      </c>
      <c r="I11" s="136">
        <v>0</v>
      </c>
      <c r="J11" s="544">
        <v>0</v>
      </c>
      <c r="K11" s="554">
        <v>0</v>
      </c>
      <c r="L11" s="136"/>
      <c r="M11" s="136">
        <f t="shared" si="0"/>
        <v>0</v>
      </c>
      <c r="N11" s="136">
        <v>0</v>
      </c>
      <c r="O11" s="554">
        <v>0</v>
      </c>
    </row>
    <row r="12" spans="1:16" x14ac:dyDescent="0.25">
      <c r="A12" s="642" t="s">
        <v>401</v>
      </c>
      <c r="B12" s="643"/>
      <c r="C12" s="134" t="s">
        <v>710</v>
      </c>
      <c r="D12" s="135" t="s">
        <v>711</v>
      </c>
      <c r="E12" s="135"/>
      <c r="F12" s="136">
        <v>0</v>
      </c>
      <c r="G12" s="136">
        <v>0</v>
      </c>
      <c r="H12" s="136">
        <v>0</v>
      </c>
      <c r="I12" s="136">
        <v>0</v>
      </c>
      <c r="J12" s="544">
        <v>0</v>
      </c>
      <c r="K12" s="554"/>
      <c r="L12" s="136">
        <v>0</v>
      </c>
      <c r="M12" s="136">
        <f t="shared" si="0"/>
        <v>0</v>
      </c>
      <c r="N12" s="136">
        <v>0</v>
      </c>
      <c r="O12" s="554"/>
    </row>
    <row r="13" spans="1:16" x14ac:dyDescent="0.25">
      <c r="A13" s="652" t="s">
        <v>403</v>
      </c>
      <c r="B13" s="653"/>
      <c r="C13" s="137" t="s">
        <v>712</v>
      </c>
      <c r="D13" s="138" t="s">
        <v>713</v>
      </c>
      <c r="E13" s="138"/>
      <c r="F13" s="139">
        <v>11266</v>
      </c>
      <c r="G13" s="139">
        <v>0</v>
      </c>
      <c r="H13" s="139">
        <v>11266</v>
      </c>
      <c r="I13" s="139">
        <v>20227671</v>
      </c>
      <c r="J13" s="545">
        <v>21448732</v>
      </c>
      <c r="K13" s="555">
        <v>22337672</v>
      </c>
      <c r="L13" s="139">
        <f t="shared" ref="L13:N13" si="1">SUM(L7:L12)</f>
        <v>0</v>
      </c>
      <c r="M13" s="139">
        <f t="shared" si="1"/>
        <v>22337672</v>
      </c>
      <c r="N13" s="139">
        <f t="shared" si="1"/>
        <v>16264239</v>
      </c>
      <c r="O13" s="555">
        <v>22337672</v>
      </c>
    </row>
    <row r="14" spans="1:16" ht="15.75" hidden="1" customHeight="1" x14ac:dyDescent="0.25">
      <c r="A14" s="654"/>
      <c r="B14" s="655"/>
      <c r="C14" s="134" t="s">
        <v>159</v>
      </c>
      <c r="D14" s="135" t="s">
        <v>714</v>
      </c>
      <c r="E14" s="135">
        <v>836000</v>
      </c>
      <c r="F14" s="139">
        <v>14024</v>
      </c>
      <c r="G14" s="136">
        <v>0</v>
      </c>
      <c r="H14" s="136">
        <v>13424</v>
      </c>
      <c r="I14" s="136">
        <v>0</v>
      </c>
      <c r="J14" s="544">
        <v>0</v>
      </c>
      <c r="K14" s="555">
        <v>0</v>
      </c>
      <c r="L14" s="136">
        <v>0</v>
      </c>
      <c r="M14" s="136">
        <v>0</v>
      </c>
      <c r="N14" s="136">
        <v>0</v>
      </c>
      <c r="O14" s="555">
        <v>0</v>
      </c>
    </row>
    <row r="15" spans="1:16" ht="25.5" hidden="1" customHeight="1" x14ac:dyDescent="0.25">
      <c r="A15" s="642" t="s">
        <v>407</v>
      </c>
      <c r="B15" s="643"/>
      <c r="C15" s="134" t="s">
        <v>715</v>
      </c>
      <c r="D15" s="135" t="s">
        <v>716</v>
      </c>
      <c r="E15" s="135"/>
      <c r="F15" s="136">
        <v>0</v>
      </c>
      <c r="G15" s="136">
        <v>0</v>
      </c>
      <c r="H15" s="136">
        <v>0</v>
      </c>
      <c r="I15" s="136">
        <v>0</v>
      </c>
      <c r="J15" s="546">
        <v>0</v>
      </c>
      <c r="K15" s="556">
        <v>0</v>
      </c>
      <c r="L15" s="136">
        <v>0</v>
      </c>
      <c r="M15" s="136">
        <v>0</v>
      </c>
      <c r="N15" s="136">
        <v>0</v>
      </c>
      <c r="O15" s="556">
        <v>0</v>
      </c>
    </row>
    <row r="16" spans="1:16" ht="25.5" hidden="1" customHeight="1" x14ac:dyDescent="0.25">
      <c r="A16" s="642" t="s">
        <v>409</v>
      </c>
      <c r="B16" s="643"/>
      <c r="C16" s="134" t="s">
        <v>717</v>
      </c>
      <c r="D16" s="135" t="s">
        <v>718</v>
      </c>
      <c r="E16" s="135"/>
      <c r="F16" s="136">
        <v>0</v>
      </c>
      <c r="G16" s="136">
        <v>0</v>
      </c>
      <c r="H16" s="136">
        <v>0</v>
      </c>
      <c r="I16" s="136">
        <v>0</v>
      </c>
      <c r="J16" s="546">
        <v>0</v>
      </c>
      <c r="K16" s="556">
        <v>0</v>
      </c>
      <c r="L16" s="136">
        <v>0</v>
      </c>
      <c r="M16" s="136">
        <v>0</v>
      </c>
      <c r="N16" s="136">
        <v>0</v>
      </c>
      <c r="O16" s="556">
        <v>0</v>
      </c>
    </row>
    <row r="17" spans="1:15" ht="15.75" hidden="1" customHeight="1" x14ac:dyDescent="0.25">
      <c r="A17" s="642" t="s">
        <v>411</v>
      </c>
      <c r="B17" s="643"/>
      <c r="C17" s="140" t="s">
        <v>719</v>
      </c>
      <c r="D17" s="135" t="s">
        <v>718</v>
      </c>
      <c r="E17" s="135"/>
      <c r="F17" s="136">
        <v>0</v>
      </c>
      <c r="G17" s="136">
        <v>0</v>
      </c>
      <c r="H17" s="136">
        <v>0</v>
      </c>
      <c r="I17" s="136">
        <v>0</v>
      </c>
      <c r="J17" s="546">
        <v>0</v>
      </c>
      <c r="K17" s="556">
        <v>0</v>
      </c>
      <c r="L17" s="136">
        <v>0</v>
      </c>
      <c r="M17" s="136">
        <v>0</v>
      </c>
      <c r="N17" s="136">
        <v>0</v>
      </c>
      <c r="O17" s="556">
        <v>0</v>
      </c>
    </row>
    <row r="18" spans="1:15" ht="15.75" hidden="1" customHeight="1" x14ac:dyDescent="0.25">
      <c r="A18" s="642" t="s">
        <v>413</v>
      </c>
      <c r="B18" s="643"/>
      <c r="C18" s="140" t="s">
        <v>410</v>
      </c>
      <c r="D18" s="135" t="s">
        <v>718</v>
      </c>
      <c r="E18" s="135"/>
      <c r="F18" s="136">
        <v>0</v>
      </c>
      <c r="G18" s="136">
        <v>0</v>
      </c>
      <c r="H18" s="136">
        <v>0</v>
      </c>
      <c r="I18" s="136">
        <v>0</v>
      </c>
      <c r="J18" s="546">
        <v>0</v>
      </c>
      <c r="K18" s="556">
        <v>0</v>
      </c>
      <c r="L18" s="136">
        <v>0</v>
      </c>
      <c r="M18" s="136">
        <v>0</v>
      </c>
      <c r="N18" s="136">
        <v>0</v>
      </c>
      <c r="O18" s="556">
        <v>0</v>
      </c>
    </row>
    <row r="19" spans="1:15" ht="25.5" hidden="1" customHeight="1" x14ac:dyDescent="0.25">
      <c r="A19" s="642" t="s">
        <v>415</v>
      </c>
      <c r="B19" s="643"/>
      <c r="C19" s="140" t="s">
        <v>720</v>
      </c>
      <c r="D19" s="135" t="s">
        <v>718</v>
      </c>
      <c r="E19" s="135"/>
      <c r="F19" s="136">
        <v>0</v>
      </c>
      <c r="G19" s="136">
        <v>0</v>
      </c>
      <c r="H19" s="136">
        <v>0</v>
      </c>
      <c r="I19" s="136">
        <v>0</v>
      </c>
      <c r="J19" s="546">
        <v>0</v>
      </c>
      <c r="K19" s="556">
        <v>0</v>
      </c>
      <c r="L19" s="136">
        <v>0</v>
      </c>
      <c r="M19" s="136">
        <v>0</v>
      </c>
      <c r="N19" s="136">
        <v>0</v>
      </c>
      <c r="O19" s="556">
        <v>0</v>
      </c>
    </row>
    <row r="20" spans="1:15" ht="15.75" hidden="1" customHeight="1" x14ac:dyDescent="0.25">
      <c r="A20" s="642" t="s">
        <v>417</v>
      </c>
      <c r="B20" s="643"/>
      <c r="C20" s="140" t="s">
        <v>721</v>
      </c>
      <c r="D20" s="135" t="s">
        <v>718</v>
      </c>
      <c r="E20" s="135"/>
      <c r="F20" s="136">
        <v>0</v>
      </c>
      <c r="G20" s="136">
        <v>0</v>
      </c>
      <c r="H20" s="136">
        <v>0</v>
      </c>
      <c r="I20" s="136">
        <v>0</v>
      </c>
      <c r="J20" s="546">
        <v>0</v>
      </c>
      <c r="K20" s="556">
        <v>0</v>
      </c>
      <c r="L20" s="136">
        <v>0</v>
      </c>
      <c r="M20" s="136">
        <v>0</v>
      </c>
      <c r="N20" s="136">
        <v>0</v>
      </c>
      <c r="O20" s="556">
        <v>0</v>
      </c>
    </row>
    <row r="21" spans="1:15" ht="15.75" hidden="1" customHeight="1" x14ac:dyDescent="0.25">
      <c r="A21" s="642" t="s">
        <v>419</v>
      </c>
      <c r="B21" s="643"/>
      <c r="C21" s="140" t="s">
        <v>722</v>
      </c>
      <c r="D21" s="135" t="s">
        <v>718</v>
      </c>
      <c r="E21" s="135"/>
      <c r="F21" s="136">
        <v>0</v>
      </c>
      <c r="G21" s="136">
        <v>0</v>
      </c>
      <c r="H21" s="136">
        <v>0</v>
      </c>
      <c r="I21" s="136">
        <v>0</v>
      </c>
      <c r="J21" s="546">
        <v>0</v>
      </c>
      <c r="K21" s="556">
        <v>0</v>
      </c>
      <c r="L21" s="136">
        <v>0</v>
      </c>
      <c r="M21" s="136">
        <v>0</v>
      </c>
      <c r="N21" s="136">
        <v>0</v>
      </c>
      <c r="O21" s="556">
        <v>0</v>
      </c>
    </row>
    <row r="22" spans="1:15" ht="15.75" hidden="1" customHeight="1" x14ac:dyDescent="0.25">
      <c r="A22" s="642" t="s">
        <v>421</v>
      </c>
      <c r="B22" s="643"/>
      <c r="C22" s="140" t="s">
        <v>723</v>
      </c>
      <c r="D22" s="135" t="s">
        <v>718</v>
      </c>
      <c r="E22" s="135"/>
      <c r="F22" s="136">
        <v>0</v>
      </c>
      <c r="G22" s="136">
        <v>0</v>
      </c>
      <c r="H22" s="136">
        <v>0</v>
      </c>
      <c r="I22" s="136">
        <v>0</v>
      </c>
      <c r="J22" s="546">
        <v>0</v>
      </c>
      <c r="K22" s="556">
        <v>0</v>
      </c>
      <c r="L22" s="136">
        <v>0</v>
      </c>
      <c r="M22" s="136">
        <v>0</v>
      </c>
      <c r="N22" s="136">
        <v>0</v>
      </c>
      <c r="O22" s="556">
        <v>0</v>
      </c>
    </row>
    <row r="23" spans="1:15" ht="15.75" hidden="1" customHeight="1" x14ac:dyDescent="0.25">
      <c r="A23" s="642" t="s">
        <v>423</v>
      </c>
      <c r="B23" s="643"/>
      <c r="C23" s="140" t="s">
        <v>724</v>
      </c>
      <c r="D23" s="135" t="s">
        <v>718</v>
      </c>
      <c r="E23" s="135"/>
      <c r="F23" s="136">
        <v>0</v>
      </c>
      <c r="G23" s="136">
        <v>0</v>
      </c>
      <c r="H23" s="136">
        <v>0</v>
      </c>
      <c r="I23" s="136">
        <v>0</v>
      </c>
      <c r="J23" s="546">
        <v>0</v>
      </c>
      <c r="K23" s="556">
        <v>0</v>
      </c>
      <c r="L23" s="136">
        <v>0</v>
      </c>
      <c r="M23" s="136">
        <v>0</v>
      </c>
      <c r="N23" s="136">
        <v>0</v>
      </c>
      <c r="O23" s="556">
        <v>0</v>
      </c>
    </row>
    <row r="24" spans="1:15" ht="15.75" hidden="1" customHeight="1" x14ac:dyDescent="0.25">
      <c r="A24" s="642" t="s">
        <v>425</v>
      </c>
      <c r="B24" s="643"/>
      <c r="C24" s="140" t="s">
        <v>725</v>
      </c>
      <c r="D24" s="135" t="s">
        <v>718</v>
      </c>
      <c r="E24" s="135"/>
      <c r="F24" s="136">
        <v>0</v>
      </c>
      <c r="G24" s="136">
        <v>0</v>
      </c>
      <c r="H24" s="136">
        <v>0</v>
      </c>
      <c r="I24" s="136">
        <v>0</v>
      </c>
      <c r="J24" s="546">
        <v>0</v>
      </c>
      <c r="K24" s="556">
        <v>0</v>
      </c>
      <c r="L24" s="136">
        <v>0</v>
      </c>
      <c r="M24" s="136">
        <v>0</v>
      </c>
      <c r="N24" s="136">
        <v>0</v>
      </c>
      <c r="O24" s="556">
        <v>0</v>
      </c>
    </row>
    <row r="25" spans="1:15" ht="15.75" hidden="1" customHeight="1" x14ac:dyDescent="0.25">
      <c r="A25" s="642" t="s">
        <v>427</v>
      </c>
      <c r="B25" s="643"/>
      <c r="C25" s="140" t="s">
        <v>726</v>
      </c>
      <c r="D25" s="135" t="s">
        <v>718</v>
      </c>
      <c r="E25" s="135"/>
      <c r="F25" s="136">
        <v>0</v>
      </c>
      <c r="G25" s="136">
        <v>0</v>
      </c>
      <c r="H25" s="136">
        <v>0</v>
      </c>
      <c r="I25" s="136">
        <v>0</v>
      </c>
      <c r="J25" s="546">
        <v>0</v>
      </c>
      <c r="K25" s="556">
        <v>0</v>
      </c>
      <c r="L25" s="136">
        <v>0</v>
      </c>
      <c r="M25" s="136">
        <v>0</v>
      </c>
      <c r="N25" s="136">
        <v>0</v>
      </c>
      <c r="O25" s="556">
        <v>0</v>
      </c>
    </row>
    <row r="26" spans="1:15" ht="15.75" hidden="1" customHeight="1" x14ac:dyDescent="0.25">
      <c r="A26" s="642" t="s">
        <v>429</v>
      </c>
      <c r="B26" s="643"/>
      <c r="C26" s="140" t="s">
        <v>727</v>
      </c>
      <c r="D26" s="135" t="s">
        <v>718</v>
      </c>
      <c r="E26" s="135"/>
      <c r="F26" s="136">
        <v>0</v>
      </c>
      <c r="G26" s="136">
        <v>0</v>
      </c>
      <c r="H26" s="136">
        <v>0</v>
      </c>
      <c r="I26" s="136">
        <v>0</v>
      </c>
      <c r="J26" s="546">
        <v>0</v>
      </c>
      <c r="K26" s="556">
        <v>0</v>
      </c>
      <c r="L26" s="136">
        <v>0</v>
      </c>
      <c r="M26" s="136">
        <v>0</v>
      </c>
      <c r="N26" s="136">
        <v>0</v>
      </c>
      <c r="O26" s="556">
        <v>0</v>
      </c>
    </row>
    <row r="27" spans="1:15" ht="25.5" hidden="1" customHeight="1" x14ac:dyDescent="0.25">
      <c r="A27" s="642" t="s">
        <v>431</v>
      </c>
      <c r="B27" s="643"/>
      <c r="C27" s="134" t="s">
        <v>728</v>
      </c>
      <c r="D27" s="135" t="s">
        <v>729</v>
      </c>
      <c r="E27" s="135"/>
      <c r="F27" s="136">
        <v>0</v>
      </c>
      <c r="G27" s="136">
        <v>0</v>
      </c>
      <c r="H27" s="136">
        <v>0</v>
      </c>
      <c r="I27" s="136">
        <v>0</v>
      </c>
      <c r="J27" s="546">
        <v>0</v>
      </c>
      <c r="K27" s="556">
        <v>0</v>
      </c>
      <c r="L27" s="136">
        <v>0</v>
      </c>
      <c r="M27" s="136">
        <v>0</v>
      </c>
      <c r="N27" s="136">
        <v>0</v>
      </c>
      <c r="O27" s="556">
        <v>0</v>
      </c>
    </row>
    <row r="28" spans="1:15" ht="15.75" hidden="1" customHeight="1" x14ac:dyDescent="0.25">
      <c r="A28" s="642" t="s">
        <v>433</v>
      </c>
      <c r="B28" s="643"/>
      <c r="C28" s="140" t="s">
        <v>719</v>
      </c>
      <c r="D28" s="135" t="s">
        <v>729</v>
      </c>
      <c r="E28" s="135"/>
      <c r="F28" s="136">
        <v>0</v>
      </c>
      <c r="G28" s="136">
        <v>0</v>
      </c>
      <c r="H28" s="136">
        <v>0</v>
      </c>
      <c r="I28" s="136">
        <v>0</v>
      </c>
      <c r="J28" s="546">
        <v>0</v>
      </c>
      <c r="K28" s="556">
        <v>0</v>
      </c>
      <c r="L28" s="136">
        <v>0</v>
      </c>
      <c r="M28" s="136">
        <v>0</v>
      </c>
      <c r="N28" s="136">
        <v>0</v>
      </c>
      <c r="O28" s="556">
        <v>0</v>
      </c>
    </row>
    <row r="29" spans="1:15" ht="15.75" hidden="1" customHeight="1" x14ac:dyDescent="0.25">
      <c r="A29" s="642" t="s">
        <v>435</v>
      </c>
      <c r="B29" s="643"/>
      <c r="C29" s="140" t="s">
        <v>410</v>
      </c>
      <c r="D29" s="135" t="s">
        <v>729</v>
      </c>
      <c r="E29" s="135"/>
      <c r="F29" s="136">
        <v>0</v>
      </c>
      <c r="G29" s="136">
        <v>0</v>
      </c>
      <c r="H29" s="136">
        <v>0</v>
      </c>
      <c r="I29" s="136">
        <v>0</v>
      </c>
      <c r="J29" s="546">
        <v>0</v>
      </c>
      <c r="K29" s="556">
        <v>0</v>
      </c>
      <c r="L29" s="136">
        <v>0</v>
      </c>
      <c r="M29" s="136">
        <v>0</v>
      </c>
      <c r="N29" s="136">
        <v>0</v>
      </c>
      <c r="O29" s="556">
        <v>0</v>
      </c>
    </row>
    <row r="30" spans="1:15" ht="25.5" hidden="1" customHeight="1" x14ac:dyDescent="0.25">
      <c r="A30" s="642" t="s">
        <v>437</v>
      </c>
      <c r="B30" s="643"/>
      <c r="C30" s="140" t="s">
        <v>720</v>
      </c>
      <c r="D30" s="135" t="s">
        <v>729</v>
      </c>
      <c r="E30" s="135"/>
      <c r="F30" s="136">
        <v>0</v>
      </c>
      <c r="G30" s="136">
        <v>0</v>
      </c>
      <c r="H30" s="136">
        <v>0</v>
      </c>
      <c r="I30" s="136">
        <v>0</v>
      </c>
      <c r="J30" s="546">
        <v>0</v>
      </c>
      <c r="K30" s="556">
        <v>0</v>
      </c>
      <c r="L30" s="136">
        <v>0</v>
      </c>
      <c r="M30" s="136">
        <v>0</v>
      </c>
      <c r="N30" s="136">
        <v>0</v>
      </c>
      <c r="O30" s="556">
        <v>0</v>
      </c>
    </row>
    <row r="31" spans="1:15" ht="15.75" hidden="1" customHeight="1" x14ac:dyDescent="0.25">
      <c r="A31" s="642" t="s">
        <v>439</v>
      </c>
      <c r="B31" s="643"/>
      <c r="C31" s="140" t="s">
        <v>721</v>
      </c>
      <c r="D31" s="135" t="s">
        <v>729</v>
      </c>
      <c r="E31" s="135"/>
      <c r="F31" s="136">
        <v>0</v>
      </c>
      <c r="G31" s="136">
        <v>0</v>
      </c>
      <c r="H31" s="136">
        <v>0</v>
      </c>
      <c r="I31" s="136">
        <v>0</v>
      </c>
      <c r="J31" s="546">
        <v>0</v>
      </c>
      <c r="K31" s="556">
        <v>0</v>
      </c>
      <c r="L31" s="136">
        <v>0</v>
      </c>
      <c r="M31" s="136">
        <v>0</v>
      </c>
      <c r="N31" s="136">
        <v>0</v>
      </c>
      <c r="O31" s="556">
        <v>0</v>
      </c>
    </row>
    <row r="32" spans="1:15" ht="15.75" hidden="1" customHeight="1" x14ac:dyDescent="0.25">
      <c r="A32" s="642" t="s">
        <v>441</v>
      </c>
      <c r="B32" s="643"/>
      <c r="C32" s="140" t="s">
        <v>722</v>
      </c>
      <c r="D32" s="135" t="s">
        <v>729</v>
      </c>
      <c r="E32" s="135"/>
      <c r="F32" s="136">
        <v>0</v>
      </c>
      <c r="G32" s="136">
        <v>0</v>
      </c>
      <c r="H32" s="136">
        <v>0</v>
      </c>
      <c r="I32" s="136">
        <v>0</v>
      </c>
      <c r="J32" s="546">
        <v>0</v>
      </c>
      <c r="K32" s="556">
        <v>0</v>
      </c>
      <c r="L32" s="136">
        <v>0</v>
      </c>
      <c r="M32" s="136">
        <v>0</v>
      </c>
      <c r="N32" s="136">
        <v>0</v>
      </c>
      <c r="O32" s="556">
        <v>0</v>
      </c>
    </row>
    <row r="33" spans="1:15" ht="15.75" hidden="1" customHeight="1" x14ac:dyDescent="0.25">
      <c r="A33" s="642" t="s">
        <v>443</v>
      </c>
      <c r="B33" s="643"/>
      <c r="C33" s="140" t="s">
        <v>723</v>
      </c>
      <c r="D33" s="135" t="s">
        <v>729</v>
      </c>
      <c r="E33" s="135"/>
      <c r="F33" s="136">
        <v>0</v>
      </c>
      <c r="G33" s="136">
        <v>0</v>
      </c>
      <c r="H33" s="136">
        <v>0</v>
      </c>
      <c r="I33" s="136">
        <v>0</v>
      </c>
      <c r="J33" s="546">
        <v>0</v>
      </c>
      <c r="K33" s="556">
        <v>0</v>
      </c>
      <c r="L33" s="136">
        <v>0</v>
      </c>
      <c r="M33" s="136">
        <v>0</v>
      </c>
      <c r="N33" s="136">
        <v>0</v>
      </c>
      <c r="O33" s="556">
        <v>0</v>
      </c>
    </row>
    <row r="34" spans="1:15" ht="15.75" hidden="1" customHeight="1" x14ac:dyDescent="0.25">
      <c r="A34" s="642" t="s">
        <v>445</v>
      </c>
      <c r="B34" s="643"/>
      <c r="C34" s="140" t="s">
        <v>724</v>
      </c>
      <c r="D34" s="135" t="s">
        <v>729</v>
      </c>
      <c r="E34" s="135"/>
      <c r="F34" s="136">
        <v>0</v>
      </c>
      <c r="G34" s="136">
        <v>0</v>
      </c>
      <c r="H34" s="136">
        <v>0</v>
      </c>
      <c r="I34" s="136">
        <v>0</v>
      </c>
      <c r="J34" s="546">
        <v>0</v>
      </c>
      <c r="K34" s="556">
        <v>0</v>
      </c>
      <c r="L34" s="136">
        <v>0</v>
      </c>
      <c r="M34" s="136">
        <v>0</v>
      </c>
      <c r="N34" s="136">
        <v>0</v>
      </c>
      <c r="O34" s="556">
        <v>0</v>
      </c>
    </row>
    <row r="35" spans="1:15" ht="15.75" hidden="1" customHeight="1" x14ac:dyDescent="0.25">
      <c r="A35" s="642" t="s">
        <v>447</v>
      </c>
      <c r="B35" s="643"/>
      <c r="C35" s="140" t="s">
        <v>725</v>
      </c>
      <c r="D35" s="135" t="s">
        <v>729</v>
      </c>
      <c r="E35" s="135"/>
      <c r="F35" s="136">
        <v>0</v>
      </c>
      <c r="G35" s="136">
        <v>0</v>
      </c>
      <c r="H35" s="136">
        <v>0</v>
      </c>
      <c r="I35" s="136">
        <v>0</v>
      </c>
      <c r="J35" s="546">
        <v>0</v>
      </c>
      <c r="K35" s="556">
        <v>0</v>
      </c>
      <c r="L35" s="136">
        <v>0</v>
      </c>
      <c r="M35" s="136">
        <v>0</v>
      </c>
      <c r="N35" s="136">
        <v>0</v>
      </c>
      <c r="O35" s="556">
        <v>0</v>
      </c>
    </row>
    <row r="36" spans="1:15" ht="15.75" hidden="1" customHeight="1" x14ac:dyDescent="0.25">
      <c r="A36" s="642" t="s">
        <v>449</v>
      </c>
      <c r="B36" s="643"/>
      <c r="C36" s="140" t="s">
        <v>726</v>
      </c>
      <c r="D36" s="135" t="s">
        <v>729</v>
      </c>
      <c r="E36" s="135"/>
      <c r="F36" s="136">
        <v>0</v>
      </c>
      <c r="G36" s="136">
        <v>0</v>
      </c>
      <c r="H36" s="136">
        <v>0</v>
      </c>
      <c r="I36" s="136">
        <v>0</v>
      </c>
      <c r="J36" s="546">
        <v>0</v>
      </c>
      <c r="K36" s="556">
        <v>0</v>
      </c>
      <c r="L36" s="136">
        <v>0</v>
      </c>
      <c r="M36" s="136">
        <v>0</v>
      </c>
      <c r="N36" s="136">
        <v>0</v>
      </c>
      <c r="O36" s="556">
        <v>0</v>
      </c>
    </row>
    <row r="37" spans="1:15" ht="15.75" hidden="1" customHeight="1" x14ac:dyDescent="0.25">
      <c r="A37" s="642" t="s">
        <v>451</v>
      </c>
      <c r="B37" s="643"/>
      <c r="C37" s="140" t="s">
        <v>727</v>
      </c>
      <c r="D37" s="135" t="s">
        <v>729</v>
      </c>
      <c r="E37" s="135"/>
      <c r="F37" s="136">
        <v>0</v>
      </c>
      <c r="G37" s="136">
        <v>0</v>
      </c>
      <c r="H37" s="136">
        <v>0</v>
      </c>
      <c r="I37" s="136">
        <v>0</v>
      </c>
      <c r="J37" s="546">
        <v>0</v>
      </c>
      <c r="K37" s="556">
        <v>0</v>
      </c>
      <c r="L37" s="136">
        <v>0</v>
      </c>
      <c r="M37" s="136">
        <v>0</v>
      </c>
      <c r="N37" s="136">
        <v>0</v>
      </c>
      <c r="O37" s="556">
        <v>0</v>
      </c>
    </row>
    <row r="38" spans="1:15" ht="25.5" x14ac:dyDescent="0.25">
      <c r="A38" s="652" t="s">
        <v>453</v>
      </c>
      <c r="B38" s="653"/>
      <c r="C38" s="137" t="s">
        <v>730</v>
      </c>
      <c r="D38" s="138" t="s">
        <v>731</v>
      </c>
      <c r="E38" s="138"/>
      <c r="F38" s="139">
        <v>2600</v>
      </c>
      <c r="G38" s="139">
        <v>1657</v>
      </c>
      <c r="H38" s="139">
        <v>4257</v>
      </c>
      <c r="I38" s="139">
        <v>3436500</v>
      </c>
      <c r="J38" s="545">
        <v>3596392</v>
      </c>
      <c r="K38" s="555">
        <v>619404</v>
      </c>
      <c r="L38" s="139">
        <f t="shared" ref="L38:M38" si="2">SUM(L39:L48)</f>
        <v>3947682</v>
      </c>
      <c r="M38" s="139">
        <f t="shared" si="2"/>
        <v>4567086</v>
      </c>
      <c r="N38" s="139">
        <f>SUM(N39:N48)</f>
        <v>2249092</v>
      </c>
      <c r="O38" s="555">
        <v>619404</v>
      </c>
    </row>
    <row r="39" spans="1:15" x14ac:dyDescent="0.25">
      <c r="A39" s="642" t="s">
        <v>455</v>
      </c>
      <c r="B39" s="643"/>
      <c r="C39" s="140" t="s">
        <v>719</v>
      </c>
      <c r="D39" s="135" t="s">
        <v>731</v>
      </c>
      <c r="E39" s="135"/>
      <c r="F39" s="136">
        <v>400</v>
      </c>
      <c r="G39" s="136">
        <v>0</v>
      </c>
      <c r="H39" s="136">
        <v>400</v>
      </c>
      <c r="I39" s="136">
        <v>0</v>
      </c>
      <c r="J39" s="544">
        <v>0</v>
      </c>
      <c r="K39" s="554"/>
      <c r="L39" s="136">
        <v>0</v>
      </c>
      <c r="M39" s="136">
        <f t="shared" ref="M39:M41" si="3">SUM(K39:L39)</f>
        <v>0</v>
      </c>
      <c r="N39" s="136">
        <v>0</v>
      </c>
      <c r="O39" s="554"/>
    </row>
    <row r="40" spans="1:15" x14ac:dyDescent="0.25">
      <c r="A40" s="642" t="s">
        <v>457</v>
      </c>
      <c r="B40" s="643"/>
      <c r="C40" s="140" t="s">
        <v>410</v>
      </c>
      <c r="D40" s="135" t="s">
        <v>731</v>
      </c>
      <c r="E40" s="135"/>
      <c r="F40" s="136">
        <v>0</v>
      </c>
      <c r="G40" s="136">
        <v>0</v>
      </c>
      <c r="H40" s="136">
        <v>0</v>
      </c>
      <c r="I40" s="136">
        <v>0</v>
      </c>
      <c r="J40" s="544">
        <v>0</v>
      </c>
      <c r="K40" s="554">
        <v>0</v>
      </c>
      <c r="L40" s="136"/>
      <c r="M40" s="136">
        <f t="shared" si="3"/>
        <v>0</v>
      </c>
      <c r="N40" s="136">
        <v>0</v>
      </c>
      <c r="O40" s="554">
        <v>0</v>
      </c>
    </row>
    <row r="41" spans="1:15" ht="25.5" x14ac:dyDescent="0.25">
      <c r="A41" s="642" t="s">
        <v>459</v>
      </c>
      <c r="B41" s="643"/>
      <c r="C41" s="140" t="s">
        <v>720</v>
      </c>
      <c r="D41" s="135" t="s">
        <v>731</v>
      </c>
      <c r="E41" s="135"/>
      <c r="F41" s="136">
        <v>0</v>
      </c>
      <c r="G41" s="136">
        <v>0</v>
      </c>
      <c r="H41" s="136">
        <v>0</v>
      </c>
      <c r="I41" s="136">
        <v>0</v>
      </c>
      <c r="J41" s="544">
        <v>0</v>
      </c>
      <c r="K41" s="554">
        <v>0</v>
      </c>
      <c r="L41" s="136">
        <v>0</v>
      </c>
      <c r="M41" s="136">
        <f t="shared" si="3"/>
        <v>0</v>
      </c>
      <c r="N41" s="136">
        <v>0</v>
      </c>
      <c r="O41" s="554">
        <v>0</v>
      </c>
    </row>
    <row r="42" spans="1:15" x14ac:dyDescent="0.25">
      <c r="A42" s="642" t="s">
        <v>461</v>
      </c>
      <c r="B42" s="643"/>
      <c r="C42" s="140" t="s">
        <v>721</v>
      </c>
      <c r="D42" s="135" t="s">
        <v>731</v>
      </c>
      <c r="E42" s="135"/>
      <c r="F42" s="136">
        <v>0</v>
      </c>
      <c r="G42" s="136">
        <v>0</v>
      </c>
      <c r="H42" s="136">
        <v>0</v>
      </c>
      <c r="I42" s="136"/>
      <c r="J42" s="544"/>
      <c r="K42" s="554">
        <v>0</v>
      </c>
      <c r="L42" s="136"/>
      <c r="M42" s="136">
        <f>SUM(K42:L42)</f>
        <v>0</v>
      </c>
      <c r="N42" s="136"/>
      <c r="O42" s="554">
        <v>0</v>
      </c>
    </row>
    <row r="43" spans="1:15" x14ac:dyDescent="0.25">
      <c r="A43" s="642" t="s">
        <v>463</v>
      </c>
      <c r="B43" s="643"/>
      <c r="C43" s="140" t="s">
        <v>722</v>
      </c>
      <c r="D43" s="135" t="s">
        <v>731</v>
      </c>
      <c r="E43" s="135"/>
      <c r="F43" s="136">
        <v>0</v>
      </c>
      <c r="G43" s="136">
        <v>0</v>
      </c>
      <c r="H43" s="136">
        <v>0</v>
      </c>
      <c r="I43" s="136">
        <v>0</v>
      </c>
      <c r="J43" s="544">
        <v>0</v>
      </c>
      <c r="K43" s="554">
        <v>0</v>
      </c>
      <c r="L43" s="136">
        <v>0</v>
      </c>
      <c r="M43" s="136">
        <f t="shared" ref="M43:M48" si="4">SUM(K43:L43)</f>
        <v>0</v>
      </c>
      <c r="N43" s="136">
        <v>0</v>
      </c>
      <c r="O43" s="554">
        <v>0</v>
      </c>
    </row>
    <row r="44" spans="1:15" x14ac:dyDescent="0.25">
      <c r="A44" s="642" t="s">
        <v>465</v>
      </c>
      <c r="B44" s="643"/>
      <c r="C44" s="140" t="s">
        <v>723</v>
      </c>
      <c r="D44" s="135" t="s">
        <v>731</v>
      </c>
      <c r="E44" s="135"/>
      <c r="F44" s="136">
        <v>2200</v>
      </c>
      <c r="G44" s="136">
        <v>1357</v>
      </c>
      <c r="H44" s="136">
        <v>3557</v>
      </c>
      <c r="I44" s="136">
        <v>3436500</v>
      </c>
      <c r="J44" s="544">
        <v>3596392</v>
      </c>
      <c r="K44" s="554">
        <v>619404</v>
      </c>
      <c r="L44" s="136">
        <v>3947682</v>
      </c>
      <c r="M44" s="136">
        <f t="shared" si="4"/>
        <v>4567086</v>
      </c>
      <c r="N44" s="136">
        <v>2249092</v>
      </c>
      <c r="O44" s="554">
        <v>619404</v>
      </c>
    </row>
    <row r="45" spans="1:15" x14ac:dyDescent="0.25">
      <c r="A45" s="642" t="s">
        <v>467</v>
      </c>
      <c r="B45" s="643"/>
      <c r="C45" s="140" t="s">
        <v>724</v>
      </c>
      <c r="D45" s="135" t="s">
        <v>731</v>
      </c>
      <c r="E45" s="135"/>
      <c r="F45" s="136">
        <v>0</v>
      </c>
      <c r="G45" s="136">
        <v>300</v>
      </c>
      <c r="H45" s="136">
        <v>300</v>
      </c>
      <c r="I45" s="136">
        <v>0</v>
      </c>
      <c r="J45" s="544">
        <v>0</v>
      </c>
      <c r="K45" s="554">
        <v>0</v>
      </c>
      <c r="L45" s="136">
        <v>0</v>
      </c>
      <c r="M45" s="136">
        <f t="shared" si="4"/>
        <v>0</v>
      </c>
      <c r="N45" s="136">
        <v>0</v>
      </c>
      <c r="O45" s="554">
        <v>0</v>
      </c>
    </row>
    <row r="46" spans="1:15" x14ac:dyDescent="0.25">
      <c r="A46" s="642" t="s">
        <v>469</v>
      </c>
      <c r="B46" s="643"/>
      <c r="C46" s="140" t="s">
        <v>725</v>
      </c>
      <c r="D46" s="135" t="s">
        <v>731</v>
      </c>
      <c r="E46" s="135"/>
      <c r="F46" s="136">
        <v>0</v>
      </c>
      <c r="G46" s="136">
        <v>0</v>
      </c>
      <c r="H46" s="136">
        <v>0</v>
      </c>
      <c r="I46" s="136">
        <v>0</v>
      </c>
      <c r="J46" s="544">
        <v>0</v>
      </c>
      <c r="K46" s="554">
        <v>0</v>
      </c>
      <c r="L46" s="136">
        <v>0</v>
      </c>
      <c r="M46" s="136">
        <f t="shared" si="4"/>
        <v>0</v>
      </c>
      <c r="N46" s="136">
        <v>0</v>
      </c>
      <c r="O46" s="554">
        <v>0</v>
      </c>
    </row>
    <row r="47" spans="1:15" x14ac:dyDescent="0.25">
      <c r="A47" s="642" t="s">
        <v>471</v>
      </c>
      <c r="B47" s="643"/>
      <c r="C47" s="140" t="s">
        <v>726</v>
      </c>
      <c r="D47" s="135" t="s">
        <v>731</v>
      </c>
      <c r="E47" s="135"/>
      <c r="F47" s="136">
        <v>0</v>
      </c>
      <c r="G47" s="136">
        <v>0</v>
      </c>
      <c r="H47" s="136">
        <v>0</v>
      </c>
      <c r="I47" s="136">
        <v>0</v>
      </c>
      <c r="J47" s="544">
        <v>0</v>
      </c>
      <c r="K47" s="554">
        <v>0</v>
      </c>
      <c r="L47" s="136">
        <v>0</v>
      </c>
      <c r="M47" s="136">
        <f t="shared" si="4"/>
        <v>0</v>
      </c>
      <c r="N47" s="136">
        <v>0</v>
      </c>
      <c r="O47" s="554">
        <v>0</v>
      </c>
    </row>
    <row r="48" spans="1:15" x14ac:dyDescent="0.25">
      <c r="A48" s="642" t="s">
        <v>473</v>
      </c>
      <c r="B48" s="643"/>
      <c r="C48" s="140" t="s">
        <v>727</v>
      </c>
      <c r="D48" s="135" t="s">
        <v>731</v>
      </c>
      <c r="E48" s="135"/>
      <c r="F48" s="136">
        <v>0</v>
      </c>
      <c r="G48" s="136">
        <v>0</v>
      </c>
      <c r="H48" s="136">
        <v>0</v>
      </c>
      <c r="I48" s="136">
        <v>0</v>
      </c>
      <c r="J48" s="544">
        <v>0</v>
      </c>
      <c r="K48" s="554">
        <v>0</v>
      </c>
      <c r="L48" s="136">
        <v>0</v>
      </c>
      <c r="M48" s="136">
        <f t="shared" si="4"/>
        <v>0</v>
      </c>
      <c r="N48" s="136">
        <v>0</v>
      </c>
      <c r="O48" s="554">
        <v>0</v>
      </c>
    </row>
    <row r="49" spans="1:15" ht="25.5" x14ac:dyDescent="0.25">
      <c r="A49" s="652" t="s">
        <v>475</v>
      </c>
      <c r="B49" s="653"/>
      <c r="C49" s="137" t="s">
        <v>732</v>
      </c>
      <c r="D49" s="138" t="s">
        <v>733</v>
      </c>
      <c r="E49" s="138"/>
      <c r="F49" s="139">
        <v>27890</v>
      </c>
      <c r="G49" s="139">
        <v>1657</v>
      </c>
      <c r="H49" s="139">
        <v>28947</v>
      </c>
      <c r="I49" s="139">
        <v>23664171</v>
      </c>
      <c r="J49" s="545">
        <v>25045124</v>
      </c>
      <c r="K49" s="555">
        <v>22957076</v>
      </c>
      <c r="L49" s="139">
        <f t="shared" ref="L49:M49" si="5">L13+L38</f>
        <v>3947682</v>
      </c>
      <c r="M49" s="139">
        <f t="shared" si="5"/>
        <v>26904758</v>
      </c>
      <c r="N49" s="139">
        <f>N13+N38</f>
        <v>18513331</v>
      </c>
      <c r="O49" s="555">
        <v>22957076</v>
      </c>
    </row>
    <row r="50" spans="1:15" x14ac:dyDescent="0.25">
      <c r="A50" s="652" t="s">
        <v>477</v>
      </c>
      <c r="B50" s="653"/>
      <c r="C50" s="137" t="s">
        <v>172</v>
      </c>
      <c r="D50" s="138" t="s">
        <v>734</v>
      </c>
      <c r="E50" s="138"/>
      <c r="F50" s="139">
        <v>0</v>
      </c>
      <c r="G50" s="139">
        <v>0</v>
      </c>
      <c r="H50" s="139">
        <v>0</v>
      </c>
      <c r="I50" s="139"/>
      <c r="J50" s="545"/>
      <c r="K50" s="555"/>
      <c r="L50" s="139"/>
      <c r="M50" s="139">
        <f>SUM(K50:L50)</f>
        <v>0</v>
      </c>
      <c r="N50" s="139"/>
      <c r="O50" s="555"/>
    </row>
    <row r="51" spans="1:15" ht="25.5" hidden="1" customHeight="1" x14ac:dyDescent="0.25">
      <c r="A51" s="652" t="s">
        <v>479</v>
      </c>
      <c r="B51" s="653"/>
      <c r="C51" s="137" t="s">
        <v>735</v>
      </c>
      <c r="D51" s="138" t="s">
        <v>736</v>
      </c>
      <c r="E51" s="138"/>
      <c r="F51" s="136">
        <v>0</v>
      </c>
      <c r="G51" s="136">
        <v>0</v>
      </c>
      <c r="H51" s="136">
        <v>0</v>
      </c>
      <c r="I51" s="136">
        <v>0</v>
      </c>
      <c r="J51" s="544">
        <v>0</v>
      </c>
      <c r="K51" s="555">
        <v>0</v>
      </c>
      <c r="L51" s="136">
        <v>0</v>
      </c>
      <c r="M51" s="136">
        <v>0</v>
      </c>
      <c r="N51" s="136">
        <v>0</v>
      </c>
      <c r="O51" s="555">
        <v>0</v>
      </c>
    </row>
    <row r="52" spans="1:15" ht="25.5" hidden="1" customHeight="1" x14ac:dyDescent="0.25">
      <c r="A52" s="652" t="s">
        <v>481</v>
      </c>
      <c r="B52" s="653"/>
      <c r="C52" s="137" t="s">
        <v>737</v>
      </c>
      <c r="D52" s="138" t="s">
        <v>738</v>
      </c>
      <c r="E52" s="138"/>
      <c r="F52" s="136">
        <v>0</v>
      </c>
      <c r="G52" s="136">
        <v>0</v>
      </c>
      <c r="H52" s="136">
        <v>0</v>
      </c>
      <c r="I52" s="136">
        <v>0</v>
      </c>
      <c r="J52" s="544">
        <v>0</v>
      </c>
      <c r="K52" s="555">
        <v>0</v>
      </c>
      <c r="L52" s="136">
        <v>0</v>
      </c>
      <c r="M52" s="136">
        <v>0</v>
      </c>
      <c r="N52" s="136">
        <v>0</v>
      </c>
      <c r="O52" s="555">
        <v>0</v>
      </c>
    </row>
    <row r="53" spans="1:15" ht="15.75" hidden="1" customHeight="1" x14ac:dyDescent="0.25">
      <c r="A53" s="652" t="s">
        <v>483</v>
      </c>
      <c r="B53" s="653"/>
      <c r="C53" s="141" t="s">
        <v>719</v>
      </c>
      <c r="D53" s="138" t="s">
        <v>738</v>
      </c>
      <c r="E53" s="138"/>
      <c r="F53" s="136">
        <v>0</v>
      </c>
      <c r="G53" s="136">
        <v>0</v>
      </c>
      <c r="H53" s="136">
        <v>0</v>
      </c>
      <c r="I53" s="136">
        <v>0</v>
      </c>
      <c r="J53" s="544">
        <v>0</v>
      </c>
      <c r="K53" s="555">
        <v>0</v>
      </c>
      <c r="L53" s="136">
        <v>0</v>
      </c>
      <c r="M53" s="136">
        <v>0</v>
      </c>
      <c r="N53" s="136">
        <v>0</v>
      </c>
      <c r="O53" s="555">
        <v>0</v>
      </c>
    </row>
    <row r="54" spans="1:15" ht="15.75" hidden="1" customHeight="1" x14ac:dyDescent="0.25">
      <c r="A54" s="652" t="s">
        <v>485</v>
      </c>
      <c r="B54" s="653"/>
      <c r="C54" s="141" t="s">
        <v>410</v>
      </c>
      <c r="D54" s="138" t="s">
        <v>738</v>
      </c>
      <c r="E54" s="138"/>
      <c r="F54" s="136">
        <v>0</v>
      </c>
      <c r="G54" s="136">
        <v>0</v>
      </c>
      <c r="H54" s="136">
        <v>0</v>
      </c>
      <c r="I54" s="136">
        <v>0</v>
      </c>
      <c r="J54" s="544">
        <v>0</v>
      </c>
      <c r="K54" s="555">
        <v>0</v>
      </c>
      <c r="L54" s="136">
        <v>0</v>
      </c>
      <c r="M54" s="136">
        <v>0</v>
      </c>
      <c r="N54" s="136">
        <v>0</v>
      </c>
      <c r="O54" s="555">
        <v>0</v>
      </c>
    </row>
    <row r="55" spans="1:15" ht="25.5" hidden="1" customHeight="1" x14ac:dyDescent="0.25">
      <c r="A55" s="652" t="s">
        <v>487</v>
      </c>
      <c r="B55" s="653"/>
      <c r="C55" s="141" t="s">
        <v>720</v>
      </c>
      <c r="D55" s="138" t="s">
        <v>738</v>
      </c>
      <c r="E55" s="138"/>
      <c r="F55" s="136">
        <v>0</v>
      </c>
      <c r="G55" s="136">
        <v>0</v>
      </c>
      <c r="H55" s="136">
        <v>0</v>
      </c>
      <c r="I55" s="136">
        <v>0</v>
      </c>
      <c r="J55" s="544">
        <v>0</v>
      </c>
      <c r="K55" s="555">
        <v>0</v>
      </c>
      <c r="L55" s="136">
        <v>0</v>
      </c>
      <c r="M55" s="136">
        <v>0</v>
      </c>
      <c r="N55" s="136">
        <v>0</v>
      </c>
      <c r="O55" s="555">
        <v>0</v>
      </c>
    </row>
    <row r="56" spans="1:15" ht="15.75" hidden="1" customHeight="1" x14ac:dyDescent="0.25">
      <c r="A56" s="652" t="s">
        <v>489</v>
      </c>
      <c r="B56" s="653"/>
      <c r="C56" s="141" t="s">
        <v>721</v>
      </c>
      <c r="D56" s="138" t="s">
        <v>738</v>
      </c>
      <c r="E56" s="138"/>
      <c r="F56" s="136">
        <v>0</v>
      </c>
      <c r="G56" s="136">
        <v>0</v>
      </c>
      <c r="H56" s="136">
        <v>0</v>
      </c>
      <c r="I56" s="136">
        <v>0</v>
      </c>
      <c r="J56" s="544">
        <v>0</v>
      </c>
      <c r="K56" s="555">
        <v>0</v>
      </c>
      <c r="L56" s="136">
        <v>0</v>
      </c>
      <c r="M56" s="136">
        <v>0</v>
      </c>
      <c r="N56" s="136">
        <v>0</v>
      </c>
      <c r="O56" s="555">
        <v>0</v>
      </c>
    </row>
    <row r="57" spans="1:15" ht="15.75" hidden="1" customHeight="1" x14ac:dyDescent="0.25">
      <c r="A57" s="652" t="s">
        <v>491</v>
      </c>
      <c r="B57" s="653"/>
      <c r="C57" s="141" t="s">
        <v>722</v>
      </c>
      <c r="D57" s="138" t="s">
        <v>738</v>
      </c>
      <c r="E57" s="138"/>
      <c r="F57" s="136">
        <v>0</v>
      </c>
      <c r="G57" s="136">
        <v>0</v>
      </c>
      <c r="H57" s="136">
        <v>0</v>
      </c>
      <c r="I57" s="136">
        <v>0</v>
      </c>
      <c r="J57" s="544">
        <v>0</v>
      </c>
      <c r="K57" s="555">
        <v>0</v>
      </c>
      <c r="L57" s="136">
        <v>0</v>
      </c>
      <c r="M57" s="136">
        <v>0</v>
      </c>
      <c r="N57" s="136">
        <v>0</v>
      </c>
      <c r="O57" s="555">
        <v>0</v>
      </c>
    </row>
    <row r="58" spans="1:15" ht="15.75" hidden="1" customHeight="1" x14ac:dyDescent="0.25">
      <c r="A58" s="652" t="s">
        <v>493</v>
      </c>
      <c r="B58" s="653"/>
      <c r="C58" s="141" t="s">
        <v>723</v>
      </c>
      <c r="D58" s="138" t="s">
        <v>738</v>
      </c>
      <c r="E58" s="138"/>
      <c r="F58" s="136">
        <v>0</v>
      </c>
      <c r="G58" s="136">
        <v>0</v>
      </c>
      <c r="H58" s="136">
        <v>0</v>
      </c>
      <c r="I58" s="136">
        <v>0</v>
      </c>
      <c r="J58" s="544">
        <v>0</v>
      </c>
      <c r="K58" s="555">
        <v>0</v>
      </c>
      <c r="L58" s="136">
        <v>0</v>
      </c>
      <c r="M58" s="136">
        <v>0</v>
      </c>
      <c r="N58" s="136">
        <v>0</v>
      </c>
      <c r="O58" s="555">
        <v>0</v>
      </c>
    </row>
    <row r="59" spans="1:15" ht="15.75" hidden="1" customHeight="1" x14ac:dyDescent="0.25">
      <c r="A59" s="656" t="s">
        <v>495</v>
      </c>
      <c r="B59" s="657"/>
      <c r="C59" s="141" t="s">
        <v>724</v>
      </c>
      <c r="D59" s="138" t="s">
        <v>738</v>
      </c>
      <c r="E59" s="138"/>
      <c r="F59" s="136">
        <v>0</v>
      </c>
      <c r="G59" s="136">
        <v>0</v>
      </c>
      <c r="H59" s="136">
        <v>0</v>
      </c>
      <c r="I59" s="136">
        <v>0</v>
      </c>
      <c r="J59" s="544">
        <v>0</v>
      </c>
      <c r="K59" s="555">
        <v>0</v>
      </c>
      <c r="L59" s="136">
        <v>0</v>
      </c>
      <c r="M59" s="136">
        <v>0</v>
      </c>
      <c r="N59" s="136">
        <v>0</v>
      </c>
      <c r="O59" s="555">
        <v>0</v>
      </c>
    </row>
    <row r="60" spans="1:15" ht="15.75" hidden="1" customHeight="1" x14ac:dyDescent="0.25">
      <c r="A60" s="656" t="s">
        <v>497</v>
      </c>
      <c r="B60" s="657"/>
      <c r="C60" s="141" t="s">
        <v>725</v>
      </c>
      <c r="D60" s="138" t="s">
        <v>738</v>
      </c>
      <c r="E60" s="138"/>
      <c r="F60" s="136">
        <v>0</v>
      </c>
      <c r="G60" s="136">
        <v>0</v>
      </c>
      <c r="H60" s="136">
        <v>0</v>
      </c>
      <c r="I60" s="136">
        <v>0</v>
      </c>
      <c r="J60" s="544">
        <v>0</v>
      </c>
      <c r="K60" s="555">
        <v>0</v>
      </c>
      <c r="L60" s="136">
        <v>0</v>
      </c>
      <c r="M60" s="136">
        <v>0</v>
      </c>
      <c r="N60" s="136">
        <v>0</v>
      </c>
      <c r="O60" s="555">
        <v>0</v>
      </c>
    </row>
    <row r="61" spans="1:15" ht="15.75" hidden="1" customHeight="1" x14ac:dyDescent="0.25">
      <c r="A61" s="656" t="s">
        <v>499</v>
      </c>
      <c r="B61" s="657"/>
      <c r="C61" s="141" t="s">
        <v>726</v>
      </c>
      <c r="D61" s="138" t="s">
        <v>738</v>
      </c>
      <c r="E61" s="138"/>
      <c r="F61" s="136">
        <v>0</v>
      </c>
      <c r="G61" s="136">
        <v>0</v>
      </c>
      <c r="H61" s="136">
        <v>0</v>
      </c>
      <c r="I61" s="136">
        <v>0</v>
      </c>
      <c r="J61" s="544">
        <v>0</v>
      </c>
      <c r="K61" s="555">
        <v>0</v>
      </c>
      <c r="L61" s="136">
        <v>0</v>
      </c>
      <c r="M61" s="136">
        <v>0</v>
      </c>
      <c r="N61" s="136">
        <v>0</v>
      </c>
      <c r="O61" s="555">
        <v>0</v>
      </c>
    </row>
    <row r="62" spans="1:15" ht="15.75" hidden="1" customHeight="1" x14ac:dyDescent="0.25">
      <c r="A62" s="656" t="s">
        <v>501</v>
      </c>
      <c r="B62" s="657"/>
      <c r="C62" s="141" t="s">
        <v>727</v>
      </c>
      <c r="D62" s="138" t="s">
        <v>738</v>
      </c>
      <c r="E62" s="138"/>
      <c r="F62" s="136">
        <v>0</v>
      </c>
      <c r="G62" s="136">
        <v>0</v>
      </c>
      <c r="H62" s="136">
        <v>0</v>
      </c>
      <c r="I62" s="136">
        <v>0</v>
      </c>
      <c r="J62" s="544">
        <v>0</v>
      </c>
      <c r="K62" s="555">
        <v>0</v>
      </c>
      <c r="L62" s="136">
        <v>0</v>
      </c>
      <c r="M62" s="136">
        <v>0</v>
      </c>
      <c r="N62" s="136">
        <v>0</v>
      </c>
      <c r="O62" s="555">
        <v>0</v>
      </c>
    </row>
    <row r="63" spans="1:15" ht="25.5" hidden="1" customHeight="1" x14ac:dyDescent="0.25">
      <c r="A63" s="656" t="s">
        <v>503</v>
      </c>
      <c r="B63" s="657"/>
      <c r="C63" s="137" t="s">
        <v>739</v>
      </c>
      <c r="D63" s="138" t="s">
        <v>740</v>
      </c>
      <c r="E63" s="138"/>
      <c r="F63" s="136">
        <v>0</v>
      </c>
      <c r="G63" s="136">
        <v>0</v>
      </c>
      <c r="H63" s="136">
        <v>0</v>
      </c>
      <c r="I63" s="136">
        <v>0</v>
      </c>
      <c r="J63" s="544">
        <v>0</v>
      </c>
      <c r="K63" s="555">
        <v>0</v>
      </c>
      <c r="L63" s="136">
        <v>0</v>
      </c>
      <c r="M63" s="136">
        <v>0</v>
      </c>
      <c r="N63" s="136">
        <v>0</v>
      </c>
      <c r="O63" s="555">
        <v>0</v>
      </c>
    </row>
    <row r="64" spans="1:15" ht="15.75" hidden="1" customHeight="1" x14ac:dyDescent="0.25">
      <c r="A64" s="656" t="s">
        <v>505</v>
      </c>
      <c r="B64" s="657"/>
      <c r="C64" s="141" t="s">
        <v>719</v>
      </c>
      <c r="D64" s="138" t="s">
        <v>740</v>
      </c>
      <c r="E64" s="138"/>
      <c r="F64" s="136">
        <v>0</v>
      </c>
      <c r="G64" s="136">
        <v>0</v>
      </c>
      <c r="H64" s="136">
        <v>0</v>
      </c>
      <c r="I64" s="136">
        <v>0</v>
      </c>
      <c r="J64" s="544">
        <v>0</v>
      </c>
      <c r="K64" s="555">
        <v>0</v>
      </c>
      <c r="L64" s="136">
        <v>0</v>
      </c>
      <c r="M64" s="136">
        <v>0</v>
      </c>
      <c r="N64" s="136">
        <v>0</v>
      </c>
      <c r="O64" s="555">
        <v>0</v>
      </c>
    </row>
    <row r="65" spans="1:15" ht="15.75" hidden="1" customHeight="1" x14ac:dyDescent="0.25">
      <c r="A65" s="656" t="s">
        <v>507</v>
      </c>
      <c r="B65" s="657"/>
      <c r="C65" s="141" t="s">
        <v>410</v>
      </c>
      <c r="D65" s="138" t="s">
        <v>740</v>
      </c>
      <c r="E65" s="138"/>
      <c r="F65" s="136">
        <v>0</v>
      </c>
      <c r="G65" s="136">
        <v>0</v>
      </c>
      <c r="H65" s="136">
        <v>0</v>
      </c>
      <c r="I65" s="136">
        <v>0</v>
      </c>
      <c r="J65" s="544">
        <v>0</v>
      </c>
      <c r="K65" s="555">
        <v>0</v>
      </c>
      <c r="L65" s="136">
        <v>0</v>
      </c>
      <c r="M65" s="136">
        <v>0</v>
      </c>
      <c r="N65" s="136">
        <v>0</v>
      </c>
      <c r="O65" s="555">
        <v>0</v>
      </c>
    </row>
    <row r="66" spans="1:15" ht="25.5" hidden="1" customHeight="1" x14ac:dyDescent="0.25">
      <c r="A66" s="656" t="s">
        <v>509</v>
      </c>
      <c r="B66" s="657"/>
      <c r="C66" s="141" t="s">
        <v>720</v>
      </c>
      <c r="D66" s="138" t="s">
        <v>740</v>
      </c>
      <c r="E66" s="138"/>
      <c r="F66" s="136">
        <v>0</v>
      </c>
      <c r="G66" s="136">
        <v>0</v>
      </c>
      <c r="H66" s="136">
        <v>0</v>
      </c>
      <c r="I66" s="136">
        <v>0</v>
      </c>
      <c r="J66" s="544">
        <v>0</v>
      </c>
      <c r="K66" s="555">
        <v>0</v>
      </c>
      <c r="L66" s="136">
        <v>0</v>
      </c>
      <c r="M66" s="136">
        <v>0</v>
      </c>
      <c r="N66" s="136">
        <v>0</v>
      </c>
      <c r="O66" s="555">
        <v>0</v>
      </c>
    </row>
    <row r="67" spans="1:15" ht="15.75" hidden="1" customHeight="1" x14ac:dyDescent="0.25">
      <c r="A67" s="656" t="s">
        <v>511</v>
      </c>
      <c r="B67" s="657"/>
      <c r="C67" s="141" t="s">
        <v>721</v>
      </c>
      <c r="D67" s="138" t="s">
        <v>740</v>
      </c>
      <c r="E67" s="138"/>
      <c r="F67" s="136">
        <v>0</v>
      </c>
      <c r="G67" s="136">
        <v>0</v>
      </c>
      <c r="H67" s="136">
        <v>0</v>
      </c>
      <c r="I67" s="136">
        <v>0</v>
      </c>
      <c r="J67" s="544">
        <v>0</v>
      </c>
      <c r="K67" s="555">
        <v>0</v>
      </c>
      <c r="L67" s="136">
        <v>0</v>
      </c>
      <c r="M67" s="136">
        <v>0</v>
      </c>
      <c r="N67" s="136">
        <v>0</v>
      </c>
      <c r="O67" s="555">
        <v>0</v>
      </c>
    </row>
    <row r="68" spans="1:15" ht="15.75" hidden="1" customHeight="1" x14ac:dyDescent="0.25">
      <c r="A68" s="656" t="s">
        <v>513</v>
      </c>
      <c r="B68" s="657"/>
      <c r="C68" s="141" t="s">
        <v>722</v>
      </c>
      <c r="D68" s="138" t="s">
        <v>740</v>
      </c>
      <c r="E68" s="138"/>
      <c r="F68" s="136">
        <v>0</v>
      </c>
      <c r="G68" s="136">
        <v>0</v>
      </c>
      <c r="H68" s="136">
        <v>0</v>
      </c>
      <c r="I68" s="136">
        <v>0</v>
      </c>
      <c r="J68" s="544">
        <v>0</v>
      </c>
      <c r="K68" s="555">
        <v>0</v>
      </c>
      <c r="L68" s="136">
        <v>0</v>
      </c>
      <c r="M68" s="136">
        <v>0</v>
      </c>
      <c r="N68" s="136">
        <v>0</v>
      </c>
      <c r="O68" s="555">
        <v>0</v>
      </c>
    </row>
    <row r="69" spans="1:15" ht="15.75" hidden="1" customHeight="1" x14ac:dyDescent="0.25">
      <c r="A69" s="656" t="s">
        <v>577</v>
      </c>
      <c r="B69" s="657"/>
      <c r="C69" s="141" t="s">
        <v>723</v>
      </c>
      <c r="D69" s="138" t="s">
        <v>740</v>
      </c>
      <c r="E69" s="138"/>
      <c r="F69" s="136">
        <v>0</v>
      </c>
      <c r="G69" s="136">
        <v>0</v>
      </c>
      <c r="H69" s="136">
        <v>0</v>
      </c>
      <c r="I69" s="136">
        <v>0</v>
      </c>
      <c r="J69" s="544">
        <v>0</v>
      </c>
      <c r="K69" s="555">
        <v>0</v>
      </c>
      <c r="L69" s="136">
        <v>0</v>
      </c>
      <c r="M69" s="136">
        <v>0</v>
      </c>
      <c r="N69" s="136">
        <v>0</v>
      </c>
      <c r="O69" s="555">
        <v>0</v>
      </c>
    </row>
    <row r="70" spans="1:15" ht="15.75" hidden="1" customHeight="1" x14ac:dyDescent="0.25">
      <c r="A70" s="656" t="s">
        <v>579</v>
      </c>
      <c r="B70" s="657"/>
      <c r="C70" s="141" t="s">
        <v>724</v>
      </c>
      <c r="D70" s="138" t="s">
        <v>740</v>
      </c>
      <c r="E70" s="138"/>
      <c r="F70" s="136">
        <v>0</v>
      </c>
      <c r="G70" s="136">
        <v>0</v>
      </c>
      <c r="H70" s="136">
        <v>0</v>
      </c>
      <c r="I70" s="136">
        <v>0</v>
      </c>
      <c r="J70" s="544">
        <v>0</v>
      </c>
      <c r="K70" s="555">
        <v>0</v>
      </c>
      <c r="L70" s="136">
        <v>0</v>
      </c>
      <c r="M70" s="136">
        <v>0</v>
      </c>
      <c r="N70" s="136">
        <v>0</v>
      </c>
      <c r="O70" s="555">
        <v>0</v>
      </c>
    </row>
    <row r="71" spans="1:15" ht="15.75" hidden="1" customHeight="1" x14ac:dyDescent="0.25">
      <c r="A71" s="656" t="s">
        <v>581</v>
      </c>
      <c r="B71" s="657"/>
      <c r="C71" s="141" t="s">
        <v>725</v>
      </c>
      <c r="D71" s="138" t="s">
        <v>740</v>
      </c>
      <c r="E71" s="138"/>
      <c r="F71" s="136">
        <v>0</v>
      </c>
      <c r="G71" s="136">
        <v>0</v>
      </c>
      <c r="H71" s="136">
        <v>0</v>
      </c>
      <c r="I71" s="136">
        <v>0</v>
      </c>
      <c r="J71" s="544">
        <v>0</v>
      </c>
      <c r="K71" s="555">
        <v>0</v>
      </c>
      <c r="L71" s="136">
        <v>0</v>
      </c>
      <c r="M71" s="136">
        <v>0</v>
      </c>
      <c r="N71" s="136">
        <v>0</v>
      </c>
      <c r="O71" s="555">
        <v>0</v>
      </c>
    </row>
    <row r="72" spans="1:15" ht="15.75" hidden="1" customHeight="1" x14ac:dyDescent="0.25">
      <c r="A72" s="656" t="s">
        <v>583</v>
      </c>
      <c r="B72" s="657"/>
      <c r="C72" s="141" t="s">
        <v>726</v>
      </c>
      <c r="D72" s="138" t="s">
        <v>740</v>
      </c>
      <c r="E72" s="138"/>
      <c r="F72" s="136">
        <v>0</v>
      </c>
      <c r="G72" s="136">
        <v>0</v>
      </c>
      <c r="H72" s="136">
        <v>0</v>
      </c>
      <c r="I72" s="136">
        <v>0</v>
      </c>
      <c r="J72" s="544">
        <v>0</v>
      </c>
      <c r="K72" s="555">
        <v>0</v>
      </c>
      <c r="L72" s="136">
        <v>0</v>
      </c>
      <c r="M72" s="136">
        <v>0</v>
      </c>
      <c r="N72" s="136">
        <v>0</v>
      </c>
      <c r="O72" s="555">
        <v>0</v>
      </c>
    </row>
    <row r="73" spans="1:15" ht="15.75" hidden="1" customHeight="1" x14ac:dyDescent="0.25">
      <c r="A73" s="656" t="s">
        <v>585</v>
      </c>
      <c r="B73" s="657"/>
      <c r="C73" s="141" t="s">
        <v>727</v>
      </c>
      <c r="D73" s="138" t="s">
        <v>740</v>
      </c>
      <c r="E73" s="138"/>
      <c r="F73" s="136">
        <v>0</v>
      </c>
      <c r="G73" s="136">
        <v>0</v>
      </c>
      <c r="H73" s="136">
        <v>0</v>
      </c>
      <c r="I73" s="136">
        <v>0</v>
      </c>
      <c r="J73" s="544">
        <v>0</v>
      </c>
      <c r="K73" s="555">
        <v>0</v>
      </c>
      <c r="L73" s="136">
        <v>0</v>
      </c>
      <c r="M73" s="136">
        <v>0</v>
      </c>
      <c r="N73" s="136">
        <v>0</v>
      </c>
      <c r="O73" s="555">
        <v>0</v>
      </c>
    </row>
    <row r="74" spans="1:15" ht="25.5" x14ac:dyDescent="0.25">
      <c r="A74" s="656" t="s">
        <v>587</v>
      </c>
      <c r="B74" s="657"/>
      <c r="C74" s="137" t="s">
        <v>741</v>
      </c>
      <c r="D74" s="138" t="s">
        <v>742</v>
      </c>
      <c r="E74" s="138"/>
      <c r="F74" s="136">
        <v>0</v>
      </c>
      <c r="G74" s="136">
        <v>0</v>
      </c>
      <c r="H74" s="136">
        <v>0</v>
      </c>
      <c r="I74" s="139">
        <v>3276212</v>
      </c>
      <c r="J74" s="545">
        <v>7727512</v>
      </c>
      <c r="K74" s="555">
        <v>0</v>
      </c>
      <c r="L74" s="139">
        <f t="shared" ref="L74:N74" si="6">SUM(L75:L84)</f>
        <v>0</v>
      </c>
      <c r="M74" s="139">
        <f t="shared" si="6"/>
        <v>0</v>
      </c>
      <c r="N74" s="139">
        <f t="shared" si="6"/>
        <v>0</v>
      </c>
      <c r="O74" s="555">
        <v>0</v>
      </c>
    </row>
    <row r="75" spans="1:15" ht="14.25" hidden="1" customHeight="1" x14ac:dyDescent="0.25">
      <c r="A75" s="656" t="s">
        <v>589</v>
      </c>
      <c r="B75" s="657"/>
      <c r="C75" s="141" t="s">
        <v>719</v>
      </c>
      <c r="D75" s="138" t="s">
        <v>742</v>
      </c>
      <c r="E75" s="138"/>
      <c r="F75" s="136">
        <v>0</v>
      </c>
      <c r="G75" s="136">
        <v>0</v>
      </c>
      <c r="H75" s="136">
        <v>0</v>
      </c>
      <c r="I75" s="136">
        <v>0</v>
      </c>
      <c r="J75" s="544">
        <v>0</v>
      </c>
      <c r="K75" s="554">
        <v>0</v>
      </c>
      <c r="L75" s="136">
        <v>0</v>
      </c>
      <c r="M75" s="136">
        <f>SUM(K75:L75)</f>
        <v>0</v>
      </c>
      <c r="N75" s="136">
        <v>0</v>
      </c>
      <c r="O75" s="554">
        <v>0</v>
      </c>
    </row>
    <row r="76" spans="1:15" ht="15.75" hidden="1" customHeight="1" x14ac:dyDescent="0.25">
      <c r="A76" s="656" t="s">
        <v>591</v>
      </c>
      <c r="B76" s="657"/>
      <c r="C76" s="141" t="s">
        <v>410</v>
      </c>
      <c r="D76" s="138" t="s">
        <v>742</v>
      </c>
      <c r="E76" s="138"/>
      <c r="F76" s="136">
        <v>0</v>
      </c>
      <c r="G76" s="136">
        <v>0</v>
      </c>
      <c r="H76" s="136">
        <v>0</v>
      </c>
      <c r="I76" s="136">
        <v>0</v>
      </c>
      <c r="J76" s="544">
        <v>0</v>
      </c>
      <c r="K76" s="554">
        <v>0</v>
      </c>
      <c r="L76" s="136">
        <v>0</v>
      </c>
      <c r="M76" s="136">
        <f t="shared" ref="M76:M84" si="7">SUM(K76:L76)</f>
        <v>0</v>
      </c>
      <c r="N76" s="136">
        <v>0</v>
      </c>
      <c r="O76" s="554">
        <v>0</v>
      </c>
    </row>
    <row r="77" spans="1:15" ht="25.5" hidden="1" customHeight="1" x14ac:dyDescent="0.25">
      <c r="A77" s="656" t="s">
        <v>593</v>
      </c>
      <c r="B77" s="657"/>
      <c r="C77" s="141" t="s">
        <v>720</v>
      </c>
      <c r="D77" s="138" t="s">
        <v>742</v>
      </c>
      <c r="E77" s="138"/>
      <c r="F77" s="136">
        <v>0</v>
      </c>
      <c r="G77" s="136">
        <v>0</v>
      </c>
      <c r="H77" s="136">
        <v>0</v>
      </c>
      <c r="I77" s="136">
        <v>0</v>
      </c>
      <c r="J77" s="544">
        <v>7727512</v>
      </c>
      <c r="K77" s="554">
        <v>0</v>
      </c>
      <c r="L77" s="136">
        <v>0</v>
      </c>
      <c r="M77" s="136">
        <f t="shared" si="7"/>
        <v>0</v>
      </c>
      <c r="N77" s="136">
        <v>0</v>
      </c>
      <c r="O77" s="554">
        <v>0</v>
      </c>
    </row>
    <row r="78" spans="1:15" x14ac:dyDescent="0.25">
      <c r="A78" s="656" t="s">
        <v>595</v>
      </c>
      <c r="B78" s="657"/>
      <c r="C78" s="141" t="s">
        <v>721</v>
      </c>
      <c r="D78" s="138" t="s">
        <v>742</v>
      </c>
      <c r="E78" s="138"/>
      <c r="F78" s="136">
        <v>0</v>
      </c>
      <c r="G78" s="136">
        <v>0</v>
      </c>
      <c r="H78" s="136">
        <v>0</v>
      </c>
      <c r="I78" s="136">
        <v>3276212</v>
      </c>
      <c r="J78" s="544"/>
      <c r="K78" s="554">
        <v>0</v>
      </c>
      <c r="L78" s="136">
        <v>0</v>
      </c>
      <c r="M78" s="136">
        <f t="shared" si="7"/>
        <v>0</v>
      </c>
      <c r="N78" s="136">
        <v>0</v>
      </c>
      <c r="O78" s="554">
        <v>0</v>
      </c>
    </row>
    <row r="79" spans="1:15" ht="15.75" hidden="1" customHeight="1" x14ac:dyDescent="0.25">
      <c r="A79" s="656" t="s">
        <v>597</v>
      </c>
      <c r="B79" s="657"/>
      <c r="C79" s="141" t="s">
        <v>722</v>
      </c>
      <c r="D79" s="138" t="s">
        <v>742</v>
      </c>
      <c r="E79" s="138"/>
      <c r="F79" s="136">
        <v>0</v>
      </c>
      <c r="G79" s="136">
        <v>0</v>
      </c>
      <c r="H79" s="136">
        <v>0</v>
      </c>
      <c r="I79" s="136">
        <v>0</v>
      </c>
      <c r="J79" s="544">
        <v>0</v>
      </c>
      <c r="K79" s="554">
        <v>0</v>
      </c>
      <c r="L79" s="136">
        <v>0</v>
      </c>
      <c r="M79" s="136">
        <f t="shared" si="7"/>
        <v>0</v>
      </c>
      <c r="N79" s="136">
        <v>0</v>
      </c>
      <c r="O79" s="554">
        <v>0</v>
      </c>
    </row>
    <row r="80" spans="1:15" ht="15.75" hidden="1" customHeight="1" x14ac:dyDescent="0.25">
      <c r="A80" s="656" t="s">
        <v>599</v>
      </c>
      <c r="B80" s="657"/>
      <c r="C80" s="141" t="s">
        <v>723</v>
      </c>
      <c r="D80" s="138" t="s">
        <v>742</v>
      </c>
      <c r="E80" s="138"/>
      <c r="F80" s="136">
        <v>0</v>
      </c>
      <c r="G80" s="136">
        <v>0</v>
      </c>
      <c r="H80" s="136">
        <v>0</v>
      </c>
      <c r="I80" s="136">
        <v>0</v>
      </c>
      <c r="J80" s="544">
        <v>0</v>
      </c>
      <c r="K80" s="554">
        <v>0</v>
      </c>
      <c r="L80" s="136">
        <v>0</v>
      </c>
      <c r="M80" s="136">
        <f t="shared" si="7"/>
        <v>0</v>
      </c>
      <c r="N80" s="136">
        <v>0</v>
      </c>
      <c r="O80" s="554">
        <v>0</v>
      </c>
    </row>
    <row r="81" spans="1:15" ht="15.75" hidden="1" customHeight="1" x14ac:dyDescent="0.25">
      <c r="A81" s="656" t="s">
        <v>601</v>
      </c>
      <c r="B81" s="657"/>
      <c r="C81" s="141" t="s">
        <v>724</v>
      </c>
      <c r="D81" s="138" t="s">
        <v>742</v>
      </c>
      <c r="E81" s="138"/>
      <c r="F81" s="136">
        <v>0</v>
      </c>
      <c r="G81" s="136">
        <v>0</v>
      </c>
      <c r="H81" s="136">
        <v>0</v>
      </c>
      <c r="I81" s="136">
        <v>0</v>
      </c>
      <c r="J81" s="544">
        <v>0</v>
      </c>
      <c r="K81" s="554">
        <v>0</v>
      </c>
      <c r="L81" s="136">
        <v>0</v>
      </c>
      <c r="M81" s="136">
        <f t="shared" si="7"/>
        <v>0</v>
      </c>
      <c r="N81" s="136">
        <v>0</v>
      </c>
      <c r="O81" s="554">
        <v>0</v>
      </c>
    </row>
    <row r="82" spans="1:15" ht="15.75" hidden="1" customHeight="1" x14ac:dyDescent="0.25">
      <c r="A82" s="656" t="s">
        <v>603</v>
      </c>
      <c r="B82" s="657"/>
      <c r="C82" s="141" t="s">
        <v>725</v>
      </c>
      <c r="D82" s="138" t="s">
        <v>742</v>
      </c>
      <c r="E82" s="138"/>
      <c r="F82" s="136">
        <v>0</v>
      </c>
      <c r="G82" s="136">
        <v>0</v>
      </c>
      <c r="H82" s="136">
        <v>0</v>
      </c>
      <c r="I82" s="136">
        <v>0</v>
      </c>
      <c r="J82" s="544">
        <v>0</v>
      </c>
      <c r="K82" s="554">
        <v>0</v>
      </c>
      <c r="L82" s="136">
        <v>0</v>
      </c>
      <c r="M82" s="136">
        <f t="shared" si="7"/>
        <v>0</v>
      </c>
      <c r="N82" s="136">
        <v>0</v>
      </c>
      <c r="O82" s="554">
        <v>0</v>
      </c>
    </row>
    <row r="83" spans="1:15" ht="15.75" hidden="1" customHeight="1" x14ac:dyDescent="0.25">
      <c r="A83" s="656" t="s">
        <v>605</v>
      </c>
      <c r="B83" s="657"/>
      <c r="C83" s="141" t="s">
        <v>726</v>
      </c>
      <c r="D83" s="138" t="s">
        <v>742</v>
      </c>
      <c r="E83" s="138"/>
      <c r="F83" s="136">
        <v>0</v>
      </c>
      <c r="G83" s="136">
        <v>0</v>
      </c>
      <c r="H83" s="136">
        <v>0</v>
      </c>
      <c r="I83" s="136">
        <v>0</v>
      </c>
      <c r="J83" s="544">
        <v>0</v>
      </c>
      <c r="K83" s="554">
        <v>0</v>
      </c>
      <c r="L83" s="136">
        <v>0</v>
      </c>
      <c r="M83" s="136">
        <f t="shared" si="7"/>
        <v>0</v>
      </c>
      <c r="N83" s="136">
        <v>0</v>
      </c>
      <c r="O83" s="554">
        <v>0</v>
      </c>
    </row>
    <row r="84" spans="1:15" ht="15.75" hidden="1" customHeight="1" x14ac:dyDescent="0.25">
      <c r="A84" s="656" t="s">
        <v>607</v>
      </c>
      <c r="B84" s="657"/>
      <c r="C84" s="141" t="s">
        <v>727</v>
      </c>
      <c r="D84" s="138" t="s">
        <v>742</v>
      </c>
      <c r="E84" s="138"/>
      <c r="F84" s="136">
        <v>0</v>
      </c>
      <c r="G84" s="136">
        <v>0</v>
      </c>
      <c r="H84" s="136">
        <v>0</v>
      </c>
      <c r="I84" s="136">
        <v>0</v>
      </c>
      <c r="J84" s="544">
        <v>0</v>
      </c>
      <c r="K84" s="554">
        <v>0</v>
      </c>
      <c r="L84" s="136">
        <v>0</v>
      </c>
      <c r="M84" s="136">
        <f t="shared" si="7"/>
        <v>0</v>
      </c>
      <c r="N84" s="136">
        <v>0</v>
      </c>
      <c r="O84" s="554">
        <v>0</v>
      </c>
    </row>
    <row r="85" spans="1:15" ht="25.5" x14ac:dyDescent="0.25">
      <c r="A85" s="656" t="s">
        <v>609</v>
      </c>
      <c r="B85" s="657"/>
      <c r="C85" s="137" t="s">
        <v>743</v>
      </c>
      <c r="D85" s="138" t="s">
        <v>744</v>
      </c>
      <c r="E85" s="138"/>
      <c r="F85" s="139">
        <v>0</v>
      </c>
      <c r="G85" s="139">
        <v>0</v>
      </c>
      <c r="H85" s="139">
        <v>0</v>
      </c>
      <c r="I85" s="139">
        <v>3276212</v>
      </c>
      <c r="J85" s="545">
        <v>7727512</v>
      </c>
      <c r="K85" s="555">
        <v>0</v>
      </c>
      <c r="L85" s="139">
        <f t="shared" ref="L85:N85" si="8">L50+L74</f>
        <v>0</v>
      </c>
      <c r="M85" s="139">
        <f t="shared" si="8"/>
        <v>0</v>
      </c>
      <c r="N85" s="139">
        <f t="shared" si="8"/>
        <v>0</v>
      </c>
      <c r="O85" s="555">
        <v>0</v>
      </c>
    </row>
    <row r="86" spans="1:15" ht="15.75" hidden="1" customHeight="1" x14ac:dyDescent="0.25">
      <c r="A86" s="658" t="s">
        <v>611</v>
      </c>
      <c r="B86" s="659"/>
      <c r="C86" s="134" t="s">
        <v>745</v>
      </c>
      <c r="D86" s="135" t="s">
        <v>746</v>
      </c>
      <c r="E86" s="135"/>
      <c r="F86" s="136">
        <v>0</v>
      </c>
      <c r="G86" s="136">
        <v>0</v>
      </c>
      <c r="H86" s="136">
        <v>0</v>
      </c>
      <c r="I86" s="136">
        <v>0</v>
      </c>
      <c r="J86" s="546">
        <v>0</v>
      </c>
      <c r="K86" s="557">
        <v>0</v>
      </c>
      <c r="L86" s="136">
        <v>0</v>
      </c>
      <c r="M86" s="136">
        <v>0</v>
      </c>
      <c r="N86" s="136">
        <v>0</v>
      </c>
      <c r="O86" s="557">
        <v>0</v>
      </c>
    </row>
    <row r="87" spans="1:15" ht="15.75" hidden="1" customHeight="1" x14ac:dyDescent="0.25">
      <c r="A87" s="658" t="s">
        <v>613</v>
      </c>
      <c r="B87" s="659"/>
      <c r="C87" s="134" t="s">
        <v>747</v>
      </c>
      <c r="D87" s="135" t="s">
        <v>746</v>
      </c>
      <c r="E87" s="135"/>
      <c r="F87" s="136">
        <v>0</v>
      </c>
      <c r="G87" s="136">
        <v>0</v>
      </c>
      <c r="H87" s="136">
        <v>0</v>
      </c>
      <c r="I87" s="136">
        <v>0</v>
      </c>
      <c r="J87" s="546">
        <v>0</v>
      </c>
      <c r="K87" s="557">
        <v>0</v>
      </c>
      <c r="L87" s="136">
        <v>0</v>
      </c>
      <c r="M87" s="136">
        <v>0</v>
      </c>
      <c r="N87" s="136">
        <v>0</v>
      </c>
      <c r="O87" s="557">
        <v>0</v>
      </c>
    </row>
    <row r="88" spans="1:15" ht="25.5" hidden="1" customHeight="1" x14ac:dyDescent="0.25">
      <c r="A88" s="658" t="s">
        <v>615</v>
      </c>
      <c r="B88" s="659"/>
      <c r="C88" s="134" t="s">
        <v>748</v>
      </c>
      <c r="D88" s="135" t="s">
        <v>746</v>
      </c>
      <c r="E88" s="135"/>
      <c r="F88" s="136">
        <v>0</v>
      </c>
      <c r="G88" s="136">
        <v>0</v>
      </c>
      <c r="H88" s="136">
        <v>0</v>
      </c>
      <c r="I88" s="136">
        <v>0</v>
      </c>
      <c r="J88" s="546">
        <v>0</v>
      </c>
      <c r="K88" s="557">
        <v>0</v>
      </c>
      <c r="L88" s="136">
        <v>0</v>
      </c>
      <c r="M88" s="136">
        <v>0</v>
      </c>
      <c r="N88" s="136">
        <v>0</v>
      </c>
      <c r="O88" s="557">
        <v>0</v>
      </c>
    </row>
    <row r="89" spans="1:15" ht="25.5" hidden="1" customHeight="1" x14ac:dyDescent="0.25">
      <c r="A89" s="658" t="s">
        <v>749</v>
      </c>
      <c r="B89" s="659"/>
      <c r="C89" s="134" t="s">
        <v>750</v>
      </c>
      <c r="D89" s="135" t="s">
        <v>746</v>
      </c>
      <c r="E89" s="135"/>
      <c r="F89" s="136">
        <v>0</v>
      </c>
      <c r="G89" s="136">
        <v>0</v>
      </c>
      <c r="H89" s="136">
        <v>0</v>
      </c>
      <c r="I89" s="136">
        <v>0</v>
      </c>
      <c r="J89" s="546">
        <v>0</v>
      </c>
      <c r="K89" s="557">
        <v>0</v>
      </c>
      <c r="L89" s="136">
        <v>0</v>
      </c>
      <c r="M89" s="136">
        <v>0</v>
      </c>
      <c r="N89" s="136">
        <v>0</v>
      </c>
      <c r="O89" s="557">
        <v>0</v>
      </c>
    </row>
    <row r="90" spans="1:15" ht="15.75" hidden="1" customHeight="1" x14ac:dyDescent="0.25">
      <c r="A90" s="658" t="s">
        <v>751</v>
      </c>
      <c r="B90" s="659"/>
      <c r="C90" s="134" t="s">
        <v>752</v>
      </c>
      <c r="D90" s="135" t="s">
        <v>753</v>
      </c>
      <c r="E90" s="135"/>
      <c r="F90" s="136">
        <v>0</v>
      </c>
      <c r="G90" s="136">
        <v>0</v>
      </c>
      <c r="H90" s="136">
        <v>0</v>
      </c>
      <c r="I90" s="136">
        <v>0</v>
      </c>
      <c r="J90" s="546">
        <v>0</v>
      </c>
      <c r="K90" s="557">
        <v>0</v>
      </c>
      <c r="L90" s="136">
        <v>0</v>
      </c>
      <c r="M90" s="136">
        <v>0</v>
      </c>
      <c r="N90" s="136">
        <v>0</v>
      </c>
      <c r="O90" s="557">
        <v>0</v>
      </c>
    </row>
    <row r="91" spans="1:15" ht="15.75" hidden="1" customHeight="1" x14ac:dyDescent="0.25">
      <c r="A91" s="658">
        <v>85</v>
      </c>
      <c r="B91" s="659"/>
      <c r="C91" s="134" t="s">
        <v>754</v>
      </c>
      <c r="D91" s="135" t="s">
        <v>753</v>
      </c>
      <c r="E91" s="135"/>
      <c r="F91" s="136">
        <v>0</v>
      </c>
      <c r="G91" s="136">
        <v>0</v>
      </c>
      <c r="H91" s="136">
        <v>0</v>
      </c>
      <c r="I91" s="136">
        <v>0</v>
      </c>
      <c r="J91" s="546">
        <v>0</v>
      </c>
      <c r="K91" s="557">
        <v>0</v>
      </c>
      <c r="L91" s="136">
        <v>0</v>
      </c>
      <c r="M91" s="136">
        <v>0</v>
      </c>
      <c r="N91" s="136">
        <v>0</v>
      </c>
      <c r="O91" s="557">
        <v>0</v>
      </c>
    </row>
    <row r="92" spans="1:15" ht="15.75" hidden="1" customHeight="1" x14ac:dyDescent="0.25">
      <c r="A92" s="658" t="s">
        <v>755</v>
      </c>
      <c r="B92" s="659"/>
      <c r="C92" s="134" t="s">
        <v>756</v>
      </c>
      <c r="D92" s="135" t="s">
        <v>753</v>
      </c>
      <c r="E92" s="135"/>
      <c r="F92" s="136">
        <v>0</v>
      </c>
      <c r="G92" s="136">
        <v>0</v>
      </c>
      <c r="H92" s="136">
        <v>0</v>
      </c>
      <c r="I92" s="136">
        <v>0</v>
      </c>
      <c r="J92" s="546">
        <v>0</v>
      </c>
      <c r="K92" s="557">
        <v>0</v>
      </c>
      <c r="L92" s="136">
        <v>0</v>
      </c>
      <c r="M92" s="136">
        <v>0</v>
      </c>
      <c r="N92" s="136">
        <v>0</v>
      </c>
      <c r="O92" s="557">
        <v>0</v>
      </c>
    </row>
    <row r="93" spans="1:15" ht="15.75" hidden="1" customHeight="1" x14ac:dyDescent="0.25">
      <c r="A93" s="658" t="s">
        <v>757</v>
      </c>
      <c r="B93" s="659"/>
      <c r="C93" s="134" t="s">
        <v>758</v>
      </c>
      <c r="D93" s="135" t="s">
        <v>753</v>
      </c>
      <c r="E93" s="135"/>
      <c r="F93" s="136">
        <v>0</v>
      </c>
      <c r="G93" s="136">
        <v>0</v>
      </c>
      <c r="H93" s="136">
        <v>0</v>
      </c>
      <c r="I93" s="136">
        <v>0</v>
      </c>
      <c r="J93" s="546">
        <v>0</v>
      </c>
      <c r="K93" s="557">
        <v>0</v>
      </c>
      <c r="L93" s="136">
        <v>0</v>
      </c>
      <c r="M93" s="136">
        <v>0</v>
      </c>
      <c r="N93" s="136">
        <v>0</v>
      </c>
      <c r="O93" s="557">
        <v>0</v>
      </c>
    </row>
    <row r="94" spans="1:15" ht="15.75" hidden="1" customHeight="1" x14ac:dyDescent="0.25">
      <c r="A94" s="658" t="s">
        <v>759</v>
      </c>
      <c r="B94" s="659"/>
      <c r="C94" s="134" t="s">
        <v>760</v>
      </c>
      <c r="D94" s="135" t="s">
        <v>753</v>
      </c>
      <c r="E94" s="135"/>
      <c r="F94" s="136">
        <v>0</v>
      </c>
      <c r="G94" s="136">
        <v>0</v>
      </c>
      <c r="H94" s="136">
        <v>0</v>
      </c>
      <c r="I94" s="136">
        <v>0</v>
      </c>
      <c r="J94" s="546">
        <v>0</v>
      </c>
      <c r="K94" s="557">
        <v>0</v>
      </c>
      <c r="L94" s="136">
        <v>0</v>
      </c>
      <c r="M94" s="136">
        <v>0</v>
      </c>
      <c r="N94" s="136">
        <v>0</v>
      </c>
      <c r="O94" s="557">
        <v>0</v>
      </c>
    </row>
    <row r="95" spans="1:15" ht="15.75" hidden="1" customHeight="1" x14ac:dyDescent="0.25">
      <c r="A95" s="658" t="s">
        <v>761</v>
      </c>
      <c r="B95" s="659"/>
      <c r="C95" s="134" t="s">
        <v>762</v>
      </c>
      <c r="D95" s="135" t="s">
        <v>753</v>
      </c>
      <c r="E95" s="135"/>
      <c r="F95" s="136">
        <v>0</v>
      </c>
      <c r="G95" s="136">
        <v>0</v>
      </c>
      <c r="H95" s="136">
        <v>0</v>
      </c>
      <c r="I95" s="136">
        <v>0</v>
      </c>
      <c r="J95" s="546">
        <v>0</v>
      </c>
      <c r="K95" s="557">
        <v>0</v>
      </c>
      <c r="L95" s="136">
        <v>0</v>
      </c>
      <c r="M95" s="136">
        <v>0</v>
      </c>
      <c r="N95" s="136">
        <v>0</v>
      </c>
      <c r="O95" s="557">
        <v>0</v>
      </c>
    </row>
    <row r="96" spans="1:15" ht="15.75" hidden="1" customHeight="1" x14ac:dyDescent="0.25">
      <c r="A96" s="658" t="s">
        <v>763</v>
      </c>
      <c r="B96" s="659"/>
      <c r="C96" s="134" t="s">
        <v>764</v>
      </c>
      <c r="D96" s="135" t="s">
        <v>753</v>
      </c>
      <c r="E96" s="135"/>
      <c r="F96" s="136">
        <v>0</v>
      </c>
      <c r="G96" s="136">
        <v>0</v>
      </c>
      <c r="H96" s="136">
        <v>0</v>
      </c>
      <c r="I96" s="136">
        <v>0</v>
      </c>
      <c r="J96" s="546">
        <v>0</v>
      </c>
      <c r="K96" s="557">
        <v>0</v>
      </c>
      <c r="L96" s="136">
        <v>0</v>
      </c>
      <c r="M96" s="136">
        <v>0</v>
      </c>
      <c r="N96" s="136">
        <v>0</v>
      </c>
      <c r="O96" s="557">
        <v>0</v>
      </c>
    </row>
    <row r="97" spans="1:15" ht="15.75" hidden="1" customHeight="1" x14ac:dyDescent="0.25">
      <c r="A97" s="658" t="s">
        <v>765</v>
      </c>
      <c r="B97" s="659"/>
      <c r="C97" s="134" t="s">
        <v>766</v>
      </c>
      <c r="D97" s="135" t="s">
        <v>753</v>
      </c>
      <c r="E97" s="135"/>
      <c r="F97" s="136">
        <v>0</v>
      </c>
      <c r="G97" s="136">
        <v>0</v>
      </c>
      <c r="H97" s="136">
        <v>0</v>
      </c>
      <c r="I97" s="136">
        <v>0</v>
      </c>
      <c r="J97" s="546">
        <v>0</v>
      </c>
      <c r="K97" s="557">
        <v>0</v>
      </c>
      <c r="L97" s="136">
        <v>0</v>
      </c>
      <c r="M97" s="136">
        <v>0</v>
      </c>
      <c r="N97" s="136">
        <v>0</v>
      </c>
      <c r="O97" s="557">
        <v>0</v>
      </c>
    </row>
    <row r="98" spans="1:15" ht="15.75" hidden="1" customHeight="1" x14ac:dyDescent="0.25">
      <c r="A98" s="658" t="s">
        <v>767</v>
      </c>
      <c r="B98" s="659"/>
      <c r="C98" s="134" t="s">
        <v>768</v>
      </c>
      <c r="D98" s="135" t="s">
        <v>753</v>
      </c>
      <c r="E98" s="135"/>
      <c r="F98" s="136">
        <v>0</v>
      </c>
      <c r="G98" s="136">
        <v>0</v>
      </c>
      <c r="H98" s="136">
        <v>0</v>
      </c>
      <c r="I98" s="136">
        <v>0</v>
      </c>
      <c r="J98" s="546">
        <v>0</v>
      </c>
      <c r="K98" s="557">
        <v>0</v>
      </c>
      <c r="L98" s="136">
        <v>0</v>
      </c>
      <c r="M98" s="136">
        <v>0</v>
      </c>
      <c r="N98" s="136">
        <v>0</v>
      </c>
      <c r="O98" s="557">
        <v>0</v>
      </c>
    </row>
    <row r="99" spans="1:15" ht="15.75" hidden="1" customHeight="1" x14ac:dyDescent="0.25">
      <c r="A99" s="656" t="s">
        <v>769</v>
      </c>
      <c r="B99" s="657"/>
      <c r="C99" s="137" t="s">
        <v>770</v>
      </c>
      <c r="D99" s="138" t="s">
        <v>771</v>
      </c>
      <c r="E99" s="138"/>
      <c r="F99" s="136">
        <v>0</v>
      </c>
      <c r="G99" s="136">
        <v>0</v>
      </c>
      <c r="H99" s="136">
        <v>0</v>
      </c>
      <c r="I99" s="136">
        <v>0</v>
      </c>
      <c r="J99" s="546">
        <v>0</v>
      </c>
      <c r="K99" s="557">
        <v>0</v>
      </c>
      <c r="L99" s="136">
        <v>0</v>
      </c>
      <c r="M99" s="136">
        <v>0</v>
      </c>
      <c r="N99" s="136">
        <v>0</v>
      </c>
      <c r="O99" s="557">
        <v>0</v>
      </c>
    </row>
    <row r="100" spans="1:15" ht="15.75" hidden="1" customHeight="1" x14ac:dyDescent="0.25">
      <c r="A100" s="658" t="s">
        <v>772</v>
      </c>
      <c r="B100" s="659"/>
      <c r="C100" s="134" t="s">
        <v>773</v>
      </c>
      <c r="D100" s="135" t="s">
        <v>774</v>
      </c>
      <c r="E100" s="135"/>
      <c r="F100" s="136">
        <v>0</v>
      </c>
      <c r="G100" s="136">
        <v>0</v>
      </c>
      <c r="H100" s="136">
        <v>0</v>
      </c>
      <c r="I100" s="136">
        <v>0</v>
      </c>
      <c r="J100" s="546">
        <v>0</v>
      </c>
      <c r="K100" s="557">
        <v>0</v>
      </c>
      <c r="L100" s="136">
        <v>0</v>
      </c>
      <c r="M100" s="136">
        <v>0</v>
      </c>
      <c r="N100" s="136">
        <v>0</v>
      </c>
      <c r="O100" s="557">
        <v>0</v>
      </c>
    </row>
    <row r="101" spans="1:15" ht="15.75" hidden="1" customHeight="1" x14ac:dyDescent="0.25">
      <c r="A101" s="658" t="s">
        <v>775</v>
      </c>
      <c r="B101" s="659"/>
      <c r="C101" s="134" t="s">
        <v>776</v>
      </c>
      <c r="D101" s="135" t="s">
        <v>774</v>
      </c>
      <c r="E101" s="135"/>
      <c r="F101" s="136">
        <v>0</v>
      </c>
      <c r="G101" s="136">
        <v>0</v>
      </c>
      <c r="H101" s="136">
        <v>0</v>
      </c>
      <c r="I101" s="136">
        <v>0</v>
      </c>
      <c r="J101" s="546">
        <v>0</v>
      </c>
      <c r="K101" s="557">
        <v>0</v>
      </c>
      <c r="L101" s="136">
        <v>0</v>
      </c>
      <c r="M101" s="136">
        <v>0</v>
      </c>
      <c r="N101" s="136">
        <v>0</v>
      </c>
      <c r="O101" s="557">
        <v>0</v>
      </c>
    </row>
    <row r="102" spans="1:15" ht="25.5" hidden="1" customHeight="1" x14ac:dyDescent="0.25">
      <c r="A102" s="658" t="s">
        <v>777</v>
      </c>
      <c r="B102" s="659"/>
      <c r="C102" s="134" t="s">
        <v>778</v>
      </c>
      <c r="D102" s="135" t="s">
        <v>774</v>
      </c>
      <c r="E102" s="135"/>
      <c r="F102" s="136">
        <v>0</v>
      </c>
      <c r="G102" s="136">
        <v>0</v>
      </c>
      <c r="H102" s="136">
        <v>0</v>
      </c>
      <c r="I102" s="136">
        <v>0</v>
      </c>
      <c r="J102" s="546">
        <v>0</v>
      </c>
      <c r="K102" s="557">
        <v>0</v>
      </c>
      <c r="L102" s="136">
        <v>0</v>
      </c>
      <c r="M102" s="136">
        <v>0</v>
      </c>
      <c r="N102" s="136">
        <v>0</v>
      </c>
      <c r="O102" s="557">
        <v>0</v>
      </c>
    </row>
    <row r="103" spans="1:15" ht="15.75" hidden="1" customHeight="1" x14ac:dyDescent="0.25">
      <c r="A103" s="658" t="s">
        <v>779</v>
      </c>
      <c r="B103" s="659"/>
      <c r="C103" s="134" t="s">
        <v>780</v>
      </c>
      <c r="D103" s="135" t="s">
        <v>774</v>
      </c>
      <c r="E103" s="135"/>
      <c r="F103" s="136">
        <v>0</v>
      </c>
      <c r="G103" s="136">
        <v>0</v>
      </c>
      <c r="H103" s="136">
        <v>0</v>
      </c>
      <c r="I103" s="136">
        <v>0</v>
      </c>
      <c r="J103" s="546">
        <v>0</v>
      </c>
      <c r="K103" s="557">
        <v>0</v>
      </c>
      <c r="L103" s="136">
        <v>0</v>
      </c>
      <c r="M103" s="136">
        <v>0</v>
      </c>
      <c r="N103" s="136">
        <v>0</v>
      </c>
      <c r="O103" s="557">
        <v>0</v>
      </c>
    </row>
    <row r="104" spans="1:15" ht="15.75" hidden="1" customHeight="1" x14ac:dyDescent="0.25">
      <c r="A104" s="658" t="s">
        <v>781</v>
      </c>
      <c r="B104" s="659"/>
      <c r="C104" s="134" t="s">
        <v>782</v>
      </c>
      <c r="D104" s="135" t="s">
        <v>774</v>
      </c>
      <c r="E104" s="135"/>
      <c r="F104" s="136">
        <v>0</v>
      </c>
      <c r="G104" s="136">
        <v>0</v>
      </c>
      <c r="H104" s="136">
        <v>0</v>
      </c>
      <c r="I104" s="136">
        <v>0</v>
      </c>
      <c r="J104" s="546">
        <v>0</v>
      </c>
      <c r="K104" s="557">
        <v>0</v>
      </c>
      <c r="L104" s="136">
        <v>0</v>
      </c>
      <c r="M104" s="136">
        <v>0</v>
      </c>
      <c r="N104" s="136">
        <v>0</v>
      </c>
      <c r="O104" s="557">
        <v>0</v>
      </c>
    </row>
    <row r="105" spans="1:15" ht="15.75" hidden="1" customHeight="1" x14ac:dyDescent="0.25">
      <c r="A105" s="658" t="s">
        <v>783</v>
      </c>
      <c r="B105" s="659"/>
      <c r="C105" s="134" t="s">
        <v>784</v>
      </c>
      <c r="D105" s="135" t="s">
        <v>774</v>
      </c>
      <c r="E105" s="135"/>
      <c r="F105" s="136">
        <v>0</v>
      </c>
      <c r="G105" s="136">
        <v>0</v>
      </c>
      <c r="H105" s="136">
        <v>0</v>
      </c>
      <c r="I105" s="136">
        <v>0</v>
      </c>
      <c r="J105" s="546">
        <v>0</v>
      </c>
      <c r="K105" s="557">
        <v>0</v>
      </c>
      <c r="L105" s="136">
        <v>0</v>
      </c>
      <c r="M105" s="136">
        <v>0</v>
      </c>
      <c r="N105" s="136">
        <v>0</v>
      </c>
      <c r="O105" s="557">
        <v>0</v>
      </c>
    </row>
    <row r="106" spans="1:15" ht="15.75" hidden="1" customHeight="1" x14ac:dyDescent="0.25">
      <c r="A106" s="658" t="s">
        <v>785</v>
      </c>
      <c r="B106" s="659"/>
      <c r="C106" s="134" t="s">
        <v>786</v>
      </c>
      <c r="D106" s="135" t="s">
        <v>774</v>
      </c>
      <c r="E106" s="135"/>
      <c r="F106" s="136">
        <v>0</v>
      </c>
      <c r="G106" s="136">
        <v>0</v>
      </c>
      <c r="H106" s="136">
        <v>0</v>
      </c>
      <c r="I106" s="136">
        <v>0</v>
      </c>
      <c r="J106" s="546">
        <v>0</v>
      </c>
      <c r="K106" s="557">
        <v>0</v>
      </c>
      <c r="L106" s="136">
        <v>0</v>
      </c>
      <c r="M106" s="136">
        <v>0</v>
      </c>
      <c r="N106" s="136">
        <v>0</v>
      </c>
      <c r="O106" s="557">
        <v>0</v>
      </c>
    </row>
    <row r="107" spans="1:15" ht="15.75" hidden="1" customHeight="1" x14ac:dyDescent="0.25">
      <c r="A107" s="658" t="s">
        <v>787</v>
      </c>
      <c r="B107" s="659"/>
      <c r="C107" s="134" t="s">
        <v>788</v>
      </c>
      <c r="D107" s="135" t="s">
        <v>789</v>
      </c>
      <c r="E107" s="135"/>
      <c r="F107" s="136">
        <v>0</v>
      </c>
      <c r="G107" s="136">
        <v>0</v>
      </c>
      <c r="H107" s="136">
        <v>0</v>
      </c>
      <c r="I107" s="136">
        <v>0</v>
      </c>
      <c r="J107" s="546">
        <v>0</v>
      </c>
      <c r="K107" s="557">
        <v>0</v>
      </c>
      <c r="L107" s="136">
        <v>0</v>
      </c>
      <c r="M107" s="136">
        <v>0</v>
      </c>
      <c r="N107" s="136">
        <v>0</v>
      </c>
      <c r="O107" s="557">
        <v>0</v>
      </c>
    </row>
    <row r="108" spans="1:15" ht="15.75" hidden="1" customHeight="1" x14ac:dyDescent="0.25">
      <c r="A108" s="658" t="s">
        <v>790</v>
      </c>
      <c r="B108" s="659"/>
      <c r="C108" s="134" t="s">
        <v>791</v>
      </c>
      <c r="D108" s="135" t="s">
        <v>789</v>
      </c>
      <c r="E108" s="135"/>
      <c r="F108" s="136">
        <v>0</v>
      </c>
      <c r="G108" s="136">
        <v>0</v>
      </c>
      <c r="H108" s="136">
        <v>0</v>
      </c>
      <c r="I108" s="136">
        <v>0</v>
      </c>
      <c r="J108" s="546">
        <v>0</v>
      </c>
      <c r="K108" s="557">
        <v>0</v>
      </c>
      <c r="L108" s="136">
        <v>0</v>
      </c>
      <c r="M108" s="136">
        <v>0</v>
      </c>
      <c r="N108" s="136">
        <v>0</v>
      </c>
      <c r="O108" s="557">
        <v>0</v>
      </c>
    </row>
    <row r="109" spans="1:15" ht="15.75" hidden="1" customHeight="1" x14ac:dyDescent="0.25">
      <c r="A109" s="658" t="s">
        <v>792</v>
      </c>
      <c r="B109" s="659"/>
      <c r="C109" s="134" t="s">
        <v>793</v>
      </c>
      <c r="D109" s="135" t="s">
        <v>789</v>
      </c>
      <c r="E109" s="135"/>
      <c r="F109" s="136">
        <v>0</v>
      </c>
      <c r="G109" s="136">
        <v>0</v>
      </c>
      <c r="H109" s="136">
        <v>0</v>
      </c>
      <c r="I109" s="136">
        <v>0</v>
      </c>
      <c r="J109" s="546">
        <v>0</v>
      </c>
      <c r="K109" s="557">
        <v>0</v>
      </c>
      <c r="L109" s="136">
        <v>0</v>
      </c>
      <c r="M109" s="136">
        <v>0</v>
      </c>
      <c r="N109" s="136">
        <v>0</v>
      </c>
      <c r="O109" s="557">
        <v>0</v>
      </c>
    </row>
    <row r="110" spans="1:15" ht="15.75" hidden="1" customHeight="1" x14ac:dyDescent="0.25">
      <c r="A110" s="658" t="s">
        <v>794</v>
      </c>
      <c r="B110" s="659"/>
      <c r="C110" s="134" t="s">
        <v>795</v>
      </c>
      <c r="D110" s="135" t="s">
        <v>789</v>
      </c>
      <c r="E110" s="135"/>
      <c r="F110" s="136">
        <v>0</v>
      </c>
      <c r="G110" s="136">
        <v>0</v>
      </c>
      <c r="H110" s="136">
        <v>0</v>
      </c>
      <c r="I110" s="136">
        <v>0</v>
      </c>
      <c r="J110" s="546">
        <v>0</v>
      </c>
      <c r="K110" s="557">
        <v>0</v>
      </c>
      <c r="L110" s="136">
        <v>0</v>
      </c>
      <c r="M110" s="136">
        <v>0</v>
      </c>
      <c r="N110" s="136">
        <v>0</v>
      </c>
      <c r="O110" s="557">
        <v>0</v>
      </c>
    </row>
    <row r="111" spans="1:15" ht="15.75" hidden="1" customHeight="1" x14ac:dyDescent="0.25">
      <c r="A111" s="658" t="s">
        <v>796</v>
      </c>
      <c r="B111" s="659"/>
      <c r="C111" s="134" t="s">
        <v>797</v>
      </c>
      <c r="D111" s="135" t="s">
        <v>789</v>
      </c>
      <c r="E111" s="135"/>
      <c r="F111" s="136">
        <v>0</v>
      </c>
      <c r="G111" s="136">
        <v>0</v>
      </c>
      <c r="H111" s="136">
        <v>0</v>
      </c>
      <c r="I111" s="136">
        <v>0</v>
      </c>
      <c r="J111" s="546">
        <v>0</v>
      </c>
      <c r="K111" s="557">
        <v>0</v>
      </c>
      <c r="L111" s="136">
        <v>0</v>
      </c>
      <c r="M111" s="136">
        <v>0</v>
      </c>
      <c r="N111" s="136">
        <v>0</v>
      </c>
      <c r="O111" s="557">
        <v>0</v>
      </c>
    </row>
    <row r="112" spans="1:15" ht="15.75" hidden="1" customHeight="1" x14ac:dyDescent="0.25">
      <c r="A112" s="658" t="s">
        <v>798</v>
      </c>
      <c r="B112" s="659"/>
      <c r="C112" s="134" t="s">
        <v>799</v>
      </c>
      <c r="D112" s="135" t="s">
        <v>789</v>
      </c>
      <c r="E112" s="135"/>
      <c r="F112" s="136">
        <v>0</v>
      </c>
      <c r="G112" s="136">
        <v>0</v>
      </c>
      <c r="H112" s="136">
        <v>0</v>
      </c>
      <c r="I112" s="136">
        <v>0</v>
      </c>
      <c r="J112" s="546">
        <v>0</v>
      </c>
      <c r="K112" s="557">
        <v>0</v>
      </c>
      <c r="L112" s="136">
        <v>0</v>
      </c>
      <c r="M112" s="136">
        <v>0</v>
      </c>
      <c r="N112" s="136">
        <v>0</v>
      </c>
      <c r="O112" s="557">
        <v>0</v>
      </c>
    </row>
    <row r="113" spans="1:15" ht="15.75" hidden="1" customHeight="1" x14ac:dyDescent="0.25">
      <c r="A113" s="658" t="s">
        <v>800</v>
      </c>
      <c r="B113" s="659"/>
      <c r="C113" s="134" t="s">
        <v>801</v>
      </c>
      <c r="D113" s="135" t="s">
        <v>789</v>
      </c>
      <c r="E113" s="135"/>
      <c r="F113" s="136">
        <v>0</v>
      </c>
      <c r="G113" s="136">
        <v>0</v>
      </c>
      <c r="H113" s="136">
        <v>0</v>
      </c>
      <c r="I113" s="136">
        <v>0</v>
      </c>
      <c r="J113" s="546">
        <v>0</v>
      </c>
      <c r="K113" s="557">
        <v>0</v>
      </c>
      <c r="L113" s="136">
        <v>0</v>
      </c>
      <c r="M113" s="136">
        <v>0</v>
      </c>
      <c r="N113" s="136">
        <v>0</v>
      </c>
      <c r="O113" s="557">
        <v>0</v>
      </c>
    </row>
    <row r="114" spans="1:15" x14ac:dyDescent="0.25">
      <c r="A114" s="658" t="s">
        <v>802</v>
      </c>
      <c r="B114" s="659"/>
      <c r="C114" s="134" t="s">
        <v>803</v>
      </c>
      <c r="D114" s="135" t="s">
        <v>804</v>
      </c>
      <c r="E114" s="135"/>
      <c r="F114" s="136">
        <v>1513</v>
      </c>
      <c r="G114" s="136">
        <v>267</v>
      </c>
      <c r="H114" s="136">
        <v>1780</v>
      </c>
      <c r="I114" s="136">
        <v>2723876</v>
      </c>
      <c r="J114" s="544">
        <v>2343097</v>
      </c>
      <c r="K114" s="554">
        <v>2100000</v>
      </c>
      <c r="L114" s="136">
        <f t="shared" ref="L114" si="9">SUM(L115:L122)</f>
        <v>0</v>
      </c>
      <c r="M114" s="136">
        <f>SUM(K114:L114)</f>
        <v>2100000</v>
      </c>
      <c r="N114" s="136">
        <f>N115+N117+N118</f>
        <v>1243553</v>
      </c>
      <c r="O114" s="554">
        <v>2100000</v>
      </c>
    </row>
    <row r="115" spans="1:15" x14ac:dyDescent="0.25">
      <c r="A115" s="658" t="s">
        <v>805</v>
      </c>
      <c r="B115" s="659"/>
      <c r="C115" s="134" t="s">
        <v>806</v>
      </c>
      <c r="D115" s="142" t="s">
        <v>804</v>
      </c>
      <c r="E115" s="142"/>
      <c r="F115" s="136">
        <v>0</v>
      </c>
      <c r="G115" s="136">
        <v>0</v>
      </c>
      <c r="H115" s="136">
        <v>0</v>
      </c>
      <c r="I115" s="136">
        <v>0</v>
      </c>
      <c r="J115" s="544">
        <v>2100431</v>
      </c>
      <c r="K115" s="554">
        <v>2000000</v>
      </c>
      <c r="L115" s="136">
        <v>0</v>
      </c>
      <c r="M115" s="136">
        <f t="shared" ref="M115:M121" si="10">SUM(K115:L115)</f>
        <v>2000000</v>
      </c>
      <c r="N115" s="136">
        <v>1075482</v>
      </c>
      <c r="O115" s="554">
        <v>2000000</v>
      </c>
    </row>
    <row r="116" spans="1:15" x14ac:dyDescent="0.25">
      <c r="A116" s="658" t="s">
        <v>807</v>
      </c>
      <c r="B116" s="659"/>
      <c r="C116" s="134" t="s">
        <v>808</v>
      </c>
      <c r="D116" s="142" t="s">
        <v>804</v>
      </c>
      <c r="E116" s="142"/>
      <c r="F116" s="136">
        <v>0</v>
      </c>
      <c r="G116" s="136">
        <v>0</v>
      </c>
      <c r="H116" s="136">
        <v>0</v>
      </c>
      <c r="I116" s="136">
        <v>0</v>
      </c>
      <c r="J116" s="544">
        <v>0</v>
      </c>
      <c r="K116" s="554">
        <v>0</v>
      </c>
      <c r="L116" s="136">
        <v>0</v>
      </c>
      <c r="M116" s="136">
        <f t="shared" si="10"/>
        <v>0</v>
      </c>
      <c r="N116" s="136">
        <v>0</v>
      </c>
      <c r="O116" s="554">
        <v>0</v>
      </c>
    </row>
    <row r="117" spans="1:15" x14ac:dyDescent="0.25">
      <c r="A117" s="658" t="s">
        <v>809</v>
      </c>
      <c r="B117" s="659"/>
      <c r="C117" s="134" t="s">
        <v>810</v>
      </c>
      <c r="D117" s="142" t="s">
        <v>804</v>
      </c>
      <c r="E117" s="142"/>
      <c r="F117" s="136">
        <v>1000</v>
      </c>
      <c r="G117" s="136">
        <v>131</v>
      </c>
      <c r="H117" s="136">
        <v>1131</v>
      </c>
      <c r="I117" s="136">
        <v>945418</v>
      </c>
      <c r="J117" s="544">
        <v>26060</v>
      </c>
      <c r="K117" s="554">
        <v>0</v>
      </c>
      <c r="L117" s="136">
        <f>Bev.kiad.!F38</f>
        <v>0</v>
      </c>
      <c r="M117" s="136">
        <f t="shared" si="10"/>
        <v>0</v>
      </c>
      <c r="N117" s="136">
        <v>40869</v>
      </c>
      <c r="O117" s="554">
        <v>0</v>
      </c>
    </row>
    <row r="118" spans="1:15" x14ac:dyDescent="0.25">
      <c r="A118" s="658" t="s">
        <v>811</v>
      </c>
      <c r="B118" s="659"/>
      <c r="C118" s="134" t="s">
        <v>812</v>
      </c>
      <c r="D118" s="142" t="s">
        <v>804</v>
      </c>
      <c r="E118" s="142"/>
      <c r="F118" s="136">
        <v>513</v>
      </c>
      <c r="G118" s="136">
        <v>136</v>
      </c>
      <c r="H118" s="136">
        <v>649</v>
      </c>
      <c r="I118" s="136">
        <v>17878458</v>
      </c>
      <c r="J118" s="544">
        <v>216606</v>
      </c>
      <c r="K118" s="554">
        <v>100000</v>
      </c>
      <c r="L118" s="136">
        <f>Bev.kiad.!F37</f>
        <v>0</v>
      </c>
      <c r="M118" s="136">
        <f t="shared" si="10"/>
        <v>100000</v>
      </c>
      <c r="N118" s="136">
        <v>127202</v>
      </c>
      <c r="O118" s="554">
        <v>100000</v>
      </c>
    </row>
    <row r="119" spans="1:15" x14ac:dyDescent="0.25">
      <c r="A119" s="658" t="s">
        <v>813</v>
      </c>
      <c r="B119" s="659"/>
      <c r="C119" s="134" t="s">
        <v>814</v>
      </c>
      <c r="D119" s="142" t="s">
        <v>804</v>
      </c>
      <c r="E119" s="142"/>
      <c r="F119" s="136">
        <v>0</v>
      </c>
      <c r="G119" s="136">
        <v>0</v>
      </c>
      <c r="H119" s="136">
        <v>0</v>
      </c>
      <c r="I119" s="136">
        <v>0</v>
      </c>
      <c r="J119" s="544">
        <v>0</v>
      </c>
      <c r="K119" s="554">
        <v>0</v>
      </c>
      <c r="L119" s="136">
        <v>0</v>
      </c>
      <c r="M119" s="136">
        <f t="shared" si="10"/>
        <v>0</v>
      </c>
      <c r="N119" s="136">
        <v>0</v>
      </c>
      <c r="O119" s="554">
        <v>0</v>
      </c>
    </row>
    <row r="120" spans="1:15" x14ac:dyDescent="0.25">
      <c r="A120" s="658" t="s">
        <v>815</v>
      </c>
      <c r="B120" s="659"/>
      <c r="C120" s="134" t="s">
        <v>816</v>
      </c>
      <c r="D120" s="142" t="s">
        <v>804</v>
      </c>
      <c r="E120" s="142"/>
      <c r="F120" s="136">
        <v>0</v>
      </c>
      <c r="G120" s="136">
        <v>0</v>
      </c>
      <c r="H120" s="136">
        <v>0</v>
      </c>
      <c r="I120" s="136">
        <v>0</v>
      </c>
      <c r="J120" s="544">
        <v>0</v>
      </c>
      <c r="K120" s="554">
        <v>0</v>
      </c>
      <c r="L120" s="136">
        <v>0</v>
      </c>
      <c r="M120" s="136">
        <f t="shared" si="10"/>
        <v>0</v>
      </c>
      <c r="N120" s="136">
        <v>0</v>
      </c>
      <c r="O120" s="554">
        <v>0</v>
      </c>
    </row>
    <row r="121" spans="1:15" x14ac:dyDescent="0.25">
      <c r="A121" s="658" t="s">
        <v>817</v>
      </c>
      <c r="B121" s="659"/>
      <c r="C121" s="134" t="s">
        <v>818</v>
      </c>
      <c r="D121" s="142" t="s">
        <v>804</v>
      </c>
      <c r="E121" s="142"/>
      <c r="F121" s="136">
        <v>0</v>
      </c>
      <c r="G121" s="136">
        <v>0</v>
      </c>
      <c r="H121" s="136">
        <v>0</v>
      </c>
      <c r="I121" s="136">
        <v>0</v>
      </c>
      <c r="J121" s="544">
        <v>0</v>
      </c>
      <c r="K121" s="554">
        <v>0</v>
      </c>
      <c r="L121" s="136">
        <v>0</v>
      </c>
      <c r="M121" s="136">
        <f t="shared" si="10"/>
        <v>0</v>
      </c>
      <c r="N121" s="136">
        <v>0</v>
      </c>
      <c r="O121" s="554">
        <v>0</v>
      </c>
    </row>
    <row r="122" spans="1:15" x14ac:dyDescent="0.25">
      <c r="A122" s="658" t="s">
        <v>819</v>
      </c>
      <c r="B122" s="659"/>
      <c r="C122" s="134" t="s">
        <v>820</v>
      </c>
      <c r="D122" s="142" t="s">
        <v>804</v>
      </c>
      <c r="E122" s="142"/>
      <c r="F122" s="136">
        <v>0</v>
      </c>
      <c r="G122" s="136">
        <v>0</v>
      </c>
      <c r="H122" s="136">
        <v>0</v>
      </c>
      <c r="I122" s="136">
        <v>0</v>
      </c>
      <c r="J122" s="544">
        <v>0</v>
      </c>
      <c r="K122" s="554">
        <v>0</v>
      </c>
      <c r="L122" s="136">
        <v>0</v>
      </c>
      <c r="M122" s="136">
        <v>0</v>
      </c>
      <c r="N122" s="136">
        <v>0</v>
      </c>
      <c r="O122" s="554">
        <v>0</v>
      </c>
    </row>
    <row r="123" spans="1:15" x14ac:dyDescent="0.25">
      <c r="A123" s="658" t="s">
        <v>821</v>
      </c>
      <c r="B123" s="659"/>
      <c r="C123" s="134" t="s">
        <v>822</v>
      </c>
      <c r="D123" s="135" t="s">
        <v>823</v>
      </c>
      <c r="E123" s="135"/>
      <c r="F123" s="136">
        <v>1200</v>
      </c>
      <c r="G123" s="136">
        <v>886</v>
      </c>
      <c r="H123" s="136">
        <v>2086</v>
      </c>
      <c r="I123" s="136">
        <v>8075817</v>
      </c>
      <c r="J123" s="544">
        <v>13777612</v>
      </c>
      <c r="K123" s="544">
        <v>7000000</v>
      </c>
      <c r="L123" s="136">
        <f t="shared" ref="L123:N123" si="11">SUM(L124:L130)</f>
        <v>0</v>
      </c>
      <c r="M123" s="136">
        <f t="shared" si="11"/>
        <v>7000000</v>
      </c>
      <c r="N123" s="136">
        <f t="shared" si="11"/>
        <v>7014695</v>
      </c>
      <c r="O123" s="544">
        <v>7000000</v>
      </c>
    </row>
    <row r="124" spans="1:15" x14ac:dyDescent="0.25">
      <c r="A124" s="658">
        <v>118</v>
      </c>
      <c r="B124" s="659"/>
      <c r="C124" s="134" t="s">
        <v>824</v>
      </c>
      <c r="D124" s="142" t="s">
        <v>823</v>
      </c>
      <c r="E124" s="142"/>
      <c r="F124" s="136">
        <v>0</v>
      </c>
      <c r="G124" s="136">
        <v>0</v>
      </c>
      <c r="H124" s="136">
        <v>0</v>
      </c>
      <c r="I124" s="136">
        <v>0</v>
      </c>
      <c r="J124" s="544">
        <v>0</v>
      </c>
      <c r="K124" s="554">
        <v>0</v>
      </c>
      <c r="L124" s="136">
        <v>0</v>
      </c>
      <c r="M124" s="136">
        <f>SUM(K124:L124)</f>
        <v>0</v>
      </c>
      <c r="N124" s="136">
        <v>0</v>
      </c>
      <c r="O124" s="554">
        <v>0</v>
      </c>
    </row>
    <row r="125" spans="1:15" x14ac:dyDescent="0.25">
      <c r="A125" s="658">
        <v>119</v>
      </c>
      <c r="B125" s="659"/>
      <c r="C125" s="134" t="s">
        <v>825</v>
      </c>
      <c r="D125" s="142" t="s">
        <v>823</v>
      </c>
      <c r="E125" s="142"/>
      <c r="F125" s="136">
        <v>0</v>
      </c>
      <c r="G125" s="136">
        <v>0</v>
      </c>
      <c r="H125" s="136">
        <v>0</v>
      </c>
      <c r="I125" s="136">
        <v>0</v>
      </c>
      <c r="J125" s="544">
        <v>0</v>
      </c>
      <c r="K125" s="554">
        <v>0</v>
      </c>
      <c r="L125" s="136">
        <v>0</v>
      </c>
      <c r="M125" s="136">
        <f t="shared" ref="M125:M130" si="12">SUM(K125:L125)</f>
        <v>0</v>
      </c>
      <c r="N125" s="136">
        <v>0</v>
      </c>
      <c r="O125" s="554">
        <v>0</v>
      </c>
    </row>
    <row r="126" spans="1:15" x14ac:dyDescent="0.25">
      <c r="A126" s="658">
        <v>120</v>
      </c>
      <c r="B126" s="659"/>
      <c r="C126" s="134" t="s">
        <v>826</v>
      </c>
      <c r="D126" s="142" t="s">
        <v>823</v>
      </c>
      <c r="E126" s="142"/>
      <c r="F126" s="136">
        <v>0</v>
      </c>
      <c r="G126" s="136">
        <v>0</v>
      </c>
      <c r="H126" s="136">
        <v>0</v>
      </c>
      <c r="I126" s="136">
        <v>0</v>
      </c>
      <c r="J126" s="544">
        <v>0</v>
      </c>
      <c r="K126" s="554">
        <v>0</v>
      </c>
      <c r="L126" s="136">
        <v>0</v>
      </c>
      <c r="M126" s="136">
        <f t="shared" si="12"/>
        <v>0</v>
      </c>
      <c r="N126" s="136">
        <v>0</v>
      </c>
      <c r="O126" s="554">
        <v>0</v>
      </c>
    </row>
    <row r="127" spans="1:15" x14ac:dyDescent="0.25">
      <c r="A127" s="658">
        <v>121</v>
      </c>
      <c r="B127" s="659"/>
      <c r="C127" s="134" t="s">
        <v>827</v>
      </c>
      <c r="D127" s="142" t="s">
        <v>823</v>
      </c>
      <c r="E127" s="142"/>
      <c r="F127" s="136">
        <v>0</v>
      </c>
      <c r="G127" s="136">
        <v>0</v>
      </c>
      <c r="H127" s="136">
        <v>0</v>
      </c>
      <c r="I127" s="136">
        <v>0</v>
      </c>
      <c r="J127" s="544">
        <v>0</v>
      </c>
      <c r="K127" s="554">
        <v>0</v>
      </c>
      <c r="L127" s="136">
        <v>0</v>
      </c>
      <c r="M127" s="136">
        <f t="shared" si="12"/>
        <v>0</v>
      </c>
      <c r="N127" s="136">
        <v>0</v>
      </c>
      <c r="O127" s="554">
        <v>0</v>
      </c>
    </row>
    <row r="128" spans="1:15" x14ac:dyDescent="0.25">
      <c r="A128" s="658">
        <v>122</v>
      </c>
      <c r="B128" s="659"/>
      <c r="C128" s="134" t="s">
        <v>828</v>
      </c>
      <c r="D128" s="142" t="s">
        <v>823</v>
      </c>
      <c r="E128" s="142"/>
      <c r="F128" s="136">
        <v>0</v>
      </c>
      <c r="G128" s="136">
        <v>0</v>
      </c>
      <c r="H128" s="136">
        <v>0</v>
      </c>
      <c r="I128" s="136">
        <v>0</v>
      </c>
      <c r="J128" s="544">
        <v>0</v>
      </c>
      <c r="K128" s="554">
        <v>0</v>
      </c>
      <c r="L128" s="136">
        <v>0</v>
      </c>
      <c r="M128" s="136">
        <f t="shared" si="12"/>
        <v>0</v>
      </c>
      <c r="N128" s="136">
        <v>0</v>
      </c>
      <c r="O128" s="554">
        <v>0</v>
      </c>
    </row>
    <row r="129" spans="1:15" x14ac:dyDescent="0.25">
      <c r="A129" s="658">
        <v>123</v>
      </c>
      <c r="B129" s="659"/>
      <c r="C129" s="134" t="s">
        <v>829</v>
      </c>
      <c r="D129" s="142" t="s">
        <v>823</v>
      </c>
      <c r="E129" s="142"/>
      <c r="F129" s="136">
        <v>0</v>
      </c>
      <c r="G129" s="136">
        <v>0</v>
      </c>
      <c r="H129" s="136">
        <v>0</v>
      </c>
      <c r="I129" s="136">
        <v>0</v>
      </c>
      <c r="J129" s="544">
        <v>0</v>
      </c>
      <c r="K129" s="554">
        <v>0</v>
      </c>
      <c r="L129" s="136">
        <v>0</v>
      </c>
      <c r="M129" s="136">
        <f t="shared" si="12"/>
        <v>0</v>
      </c>
      <c r="N129" s="136">
        <v>0</v>
      </c>
      <c r="O129" s="554">
        <v>0</v>
      </c>
    </row>
    <row r="130" spans="1:15" ht="25.5" x14ac:dyDescent="0.25">
      <c r="A130" s="658">
        <v>124</v>
      </c>
      <c r="B130" s="659"/>
      <c r="C130" s="134" t="s">
        <v>830</v>
      </c>
      <c r="D130" s="142" t="s">
        <v>823</v>
      </c>
      <c r="E130" s="142"/>
      <c r="F130" s="136">
        <v>1200</v>
      </c>
      <c r="G130" s="136">
        <v>886</v>
      </c>
      <c r="H130" s="136">
        <v>2086</v>
      </c>
      <c r="I130" s="136">
        <v>8075817</v>
      </c>
      <c r="J130" s="544">
        <v>13777612</v>
      </c>
      <c r="K130" s="554">
        <v>7000000</v>
      </c>
      <c r="L130" s="136">
        <f>Bev.kiad.!F34</f>
        <v>0</v>
      </c>
      <c r="M130" s="136">
        <f t="shared" si="12"/>
        <v>7000000</v>
      </c>
      <c r="N130" s="136">
        <v>7014695</v>
      </c>
      <c r="O130" s="554">
        <v>7000000</v>
      </c>
    </row>
    <row r="131" spans="1:15" ht="25.5" hidden="1" customHeight="1" x14ac:dyDescent="0.25">
      <c r="A131" s="658">
        <v>125</v>
      </c>
      <c r="B131" s="659"/>
      <c r="C131" s="134" t="s">
        <v>831</v>
      </c>
      <c r="D131" s="142" t="s">
        <v>823</v>
      </c>
      <c r="E131" s="142"/>
      <c r="F131" s="136">
        <v>0</v>
      </c>
      <c r="G131" s="136">
        <v>0</v>
      </c>
      <c r="H131" s="136">
        <v>0</v>
      </c>
      <c r="I131" s="136">
        <v>0</v>
      </c>
      <c r="J131" s="546">
        <v>0</v>
      </c>
      <c r="K131" s="557">
        <v>0</v>
      </c>
      <c r="L131" s="136">
        <v>0</v>
      </c>
      <c r="M131" s="136">
        <v>0</v>
      </c>
      <c r="N131" s="136">
        <v>0</v>
      </c>
      <c r="O131" s="557">
        <v>0</v>
      </c>
    </row>
    <row r="132" spans="1:15" ht="15.75" hidden="1" customHeight="1" x14ac:dyDescent="0.25">
      <c r="A132" s="658">
        <v>126</v>
      </c>
      <c r="B132" s="659"/>
      <c r="C132" s="134" t="s">
        <v>832</v>
      </c>
      <c r="D132" s="142" t="s">
        <v>823</v>
      </c>
      <c r="E132" s="142"/>
      <c r="F132" s="136">
        <v>0</v>
      </c>
      <c r="G132" s="136">
        <v>0</v>
      </c>
      <c r="H132" s="136">
        <v>0</v>
      </c>
      <c r="I132" s="136">
        <v>0</v>
      </c>
      <c r="J132" s="546">
        <v>0</v>
      </c>
      <c r="K132" s="557">
        <v>0</v>
      </c>
      <c r="L132" s="136">
        <v>0</v>
      </c>
      <c r="M132" s="136">
        <v>0</v>
      </c>
      <c r="N132" s="136">
        <v>0</v>
      </c>
      <c r="O132" s="557">
        <v>0</v>
      </c>
    </row>
    <row r="133" spans="1:15" ht="15.75" hidden="1" customHeight="1" x14ac:dyDescent="0.25">
      <c r="A133" s="658">
        <v>127</v>
      </c>
      <c r="B133" s="659"/>
      <c r="C133" s="134" t="s">
        <v>833</v>
      </c>
      <c r="D133" s="142" t="s">
        <v>823</v>
      </c>
      <c r="E133" s="142"/>
      <c r="F133" s="136">
        <v>0</v>
      </c>
      <c r="G133" s="136">
        <v>0</v>
      </c>
      <c r="H133" s="136">
        <v>0</v>
      </c>
      <c r="I133" s="136">
        <v>0</v>
      </c>
      <c r="J133" s="546">
        <v>0</v>
      </c>
      <c r="K133" s="557">
        <v>0</v>
      </c>
      <c r="L133" s="136">
        <v>0</v>
      </c>
      <c r="M133" s="136">
        <v>0</v>
      </c>
      <c r="N133" s="136">
        <v>0</v>
      </c>
      <c r="O133" s="557">
        <v>0</v>
      </c>
    </row>
    <row r="134" spans="1:15" ht="25.5" hidden="1" customHeight="1" x14ac:dyDescent="0.25">
      <c r="A134" s="658" t="s">
        <v>834</v>
      </c>
      <c r="B134" s="659"/>
      <c r="C134" s="134" t="s">
        <v>835</v>
      </c>
      <c r="D134" s="142" t="s">
        <v>823</v>
      </c>
      <c r="E134" s="142"/>
      <c r="F134" s="136">
        <v>0</v>
      </c>
      <c r="G134" s="136">
        <v>0</v>
      </c>
      <c r="H134" s="136">
        <v>0</v>
      </c>
      <c r="I134" s="136">
        <v>0</v>
      </c>
      <c r="J134" s="546">
        <v>0</v>
      </c>
      <c r="K134" s="557">
        <v>0</v>
      </c>
      <c r="L134" s="136">
        <v>0</v>
      </c>
      <c r="M134" s="136">
        <v>0</v>
      </c>
      <c r="N134" s="136">
        <v>0</v>
      </c>
      <c r="O134" s="557">
        <v>0</v>
      </c>
    </row>
    <row r="135" spans="1:15" ht="25.5" hidden="1" customHeight="1" x14ac:dyDescent="0.25">
      <c r="A135" s="658" t="s">
        <v>836</v>
      </c>
      <c r="B135" s="659"/>
      <c r="C135" s="134" t="s">
        <v>837</v>
      </c>
      <c r="D135" s="142" t="s">
        <v>823</v>
      </c>
      <c r="E135" s="142"/>
      <c r="F135" s="136">
        <v>0</v>
      </c>
      <c r="G135" s="136">
        <v>0</v>
      </c>
      <c r="H135" s="136">
        <v>0</v>
      </c>
      <c r="I135" s="136">
        <v>0</v>
      </c>
      <c r="J135" s="546">
        <v>0</v>
      </c>
      <c r="K135" s="557">
        <v>0</v>
      </c>
      <c r="L135" s="136">
        <v>0</v>
      </c>
      <c r="M135" s="136">
        <v>0</v>
      </c>
      <c r="N135" s="136">
        <v>0</v>
      </c>
      <c r="O135" s="557">
        <v>0</v>
      </c>
    </row>
    <row r="136" spans="1:15" ht="25.5" hidden="1" customHeight="1" x14ac:dyDescent="0.25">
      <c r="A136" s="658" t="s">
        <v>838</v>
      </c>
      <c r="B136" s="659"/>
      <c r="C136" s="134" t="s">
        <v>839</v>
      </c>
      <c r="D136" s="142" t="s">
        <v>823</v>
      </c>
      <c r="E136" s="142"/>
      <c r="F136" s="136">
        <v>0</v>
      </c>
      <c r="G136" s="136">
        <v>0</v>
      </c>
      <c r="H136" s="136">
        <v>0</v>
      </c>
      <c r="I136" s="136">
        <v>0</v>
      </c>
      <c r="J136" s="546">
        <v>0</v>
      </c>
      <c r="K136" s="557">
        <v>0</v>
      </c>
      <c r="L136" s="136">
        <v>0</v>
      </c>
      <c r="M136" s="136">
        <v>0</v>
      </c>
      <c r="N136" s="136">
        <v>0</v>
      </c>
      <c r="O136" s="557">
        <v>0</v>
      </c>
    </row>
    <row r="137" spans="1:15" ht="25.5" hidden="1" customHeight="1" x14ac:dyDescent="0.25">
      <c r="A137" s="658" t="s">
        <v>840</v>
      </c>
      <c r="B137" s="659"/>
      <c r="C137" s="134" t="s">
        <v>841</v>
      </c>
      <c r="D137" s="142" t="s">
        <v>823</v>
      </c>
      <c r="E137" s="142"/>
      <c r="F137" s="136">
        <v>0</v>
      </c>
      <c r="G137" s="136">
        <v>0</v>
      </c>
      <c r="H137" s="136">
        <v>0</v>
      </c>
      <c r="I137" s="136">
        <v>0</v>
      </c>
      <c r="J137" s="546">
        <v>0</v>
      </c>
      <c r="K137" s="557">
        <v>0</v>
      </c>
      <c r="L137" s="136">
        <v>0</v>
      </c>
      <c r="M137" s="136">
        <v>0</v>
      </c>
      <c r="N137" s="136">
        <v>0</v>
      </c>
      <c r="O137" s="557">
        <v>0</v>
      </c>
    </row>
    <row r="138" spans="1:15" ht="25.5" hidden="1" customHeight="1" x14ac:dyDescent="0.25">
      <c r="A138" s="658" t="s">
        <v>842</v>
      </c>
      <c r="B138" s="659"/>
      <c r="C138" s="134" t="s">
        <v>843</v>
      </c>
      <c r="D138" s="142" t="s">
        <v>823</v>
      </c>
      <c r="E138" s="142"/>
      <c r="F138" s="136">
        <v>0</v>
      </c>
      <c r="G138" s="136">
        <v>0</v>
      </c>
      <c r="H138" s="136">
        <v>0</v>
      </c>
      <c r="I138" s="136">
        <v>0</v>
      </c>
      <c r="J138" s="546">
        <v>0</v>
      </c>
      <c r="K138" s="557">
        <v>0</v>
      </c>
      <c r="L138" s="136">
        <v>0</v>
      </c>
      <c r="M138" s="136">
        <v>0</v>
      </c>
      <c r="N138" s="136">
        <v>0</v>
      </c>
      <c r="O138" s="557">
        <v>0</v>
      </c>
    </row>
    <row r="139" spans="1:15" ht="15.75" hidden="1" customHeight="1" x14ac:dyDescent="0.25">
      <c r="A139" s="658" t="s">
        <v>844</v>
      </c>
      <c r="B139" s="659"/>
      <c r="C139" s="134" t="s">
        <v>845</v>
      </c>
      <c r="D139" s="142" t="s">
        <v>823</v>
      </c>
      <c r="E139" s="142"/>
      <c r="F139" s="136">
        <v>0</v>
      </c>
      <c r="G139" s="136">
        <v>0</v>
      </c>
      <c r="H139" s="136">
        <v>0</v>
      </c>
      <c r="I139" s="136">
        <v>0</v>
      </c>
      <c r="J139" s="546">
        <v>0</v>
      </c>
      <c r="K139" s="557">
        <v>0</v>
      </c>
      <c r="L139" s="136">
        <v>0</v>
      </c>
      <c r="M139" s="136">
        <v>0</v>
      </c>
      <c r="N139" s="136">
        <v>0</v>
      </c>
      <c r="O139" s="557">
        <v>0</v>
      </c>
    </row>
    <row r="140" spans="1:15" ht="15.75" hidden="1" customHeight="1" x14ac:dyDescent="0.25">
      <c r="A140" s="658" t="s">
        <v>846</v>
      </c>
      <c r="B140" s="659"/>
      <c r="C140" s="134" t="s">
        <v>847</v>
      </c>
      <c r="D140" s="142" t="s">
        <v>823</v>
      </c>
      <c r="E140" s="142"/>
      <c r="F140" s="136">
        <v>0</v>
      </c>
      <c r="G140" s="136">
        <v>0</v>
      </c>
      <c r="H140" s="136">
        <v>0</v>
      </c>
      <c r="I140" s="136">
        <v>0</v>
      </c>
      <c r="J140" s="546">
        <v>0</v>
      </c>
      <c r="K140" s="557">
        <v>0</v>
      </c>
      <c r="L140" s="136">
        <v>0</v>
      </c>
      <c r="M140" s="136">
        <v>0</v>
      </c>
      <c r="N140" s="136">
        <v>0</v>
      </c>
      <c r="O140" s="557">
        <v>0</v>
      </c>
    </row>
    <row r="141" spans="1:15" ht="15.75" hidden="1" customHeight="1" x14ac:dyDescent="0.25">
      <c r="A141" s="658" t="s">
        <v>848</v>
      </c>
      <c r="B141" s="659"/>
      <c r="C141" s="134" t="s">
        <v>849</v>
      </c>
      <c r="D141" s="142" t="s">
        <v>823</v>
      </c>
      <c r="E141" s="142"/>
      <c r="F141" s="136">
        <v>0</v>
      </c>
      <c r="G141" s="136">
        <v>0</v>
      </c>
      <c r="H141" s="136">
        <v>0</v>
      </c>
      <c r="I141" s="136">
        <v>0</v>
      </c>
      <c r="J141" s="546">
        <v>0</v>
      </c>
      <c r="K141" s="557">
        <v>0</v>
      </c>
      <c r="L141" s="136">
        <v>0</v>
      </c>
      <c r="M141" s="136">
        <v>0</v>
      </c>
      <c r="N141" s="136">
        <v>0</v>
      </c>
      <c r="O141" s="557">
        <v>0</v>
      </c>
    </row>
    <row r="142" spans="1:15" ht="15.75" hidden="1" customHeight="1" x14ac:dyDescent="0.25">
      <c r="A142" s="658" t="s">
        <v>850</v>
      </c>
      <c r="B142" s="659"/>
      <c r="C142" s="134" t="s">
        <v>851</v>
      </c>
      <c r="D142" s="142" t="s">
        <v>823</v>
      </c>
      <c r="E142" s="142"/>
      <c r="F142" s="136">
        <v>0</v>
      </c>
      <c r="G142" s="136">
        <v>0</v>
      </c>
      <c r="H142" s="136">
        <v>0</v>
      </c>
      <c r="I142" s="136">
        <v>0</v>
      </c>
      <c r="J142" s="546">
        <v>0</v>
      </c>
      <c r="K142" s="557">
        <v>0</v>
      </c>
      <c r="L142" s="136">
        <v>0</v>
      </c>
      <c r="M142" s="136">
        <v>0</v>
      </c>
      <c r="N142" s="136">
        <v>0</v>
      </c>
      <c r="O142" s="557">
        <v>0</v>
      </c>
    </row>
    <row r="143" spans="1:15" ht="15.75" hidden="1" customHeight="1" x14ac:dyDescent="0.25">
      <c r="A143" s="658" t="s">
        <v>852</v>
      </c>
      <c r="B143" s="659"/>
      <c r="C143" s="134" t="s">
        <v>853</v>
      </c>
      <c r="D143" s="135" t="s">
        <v>854</v>
      </c>
      <c r="E143" s="135"/>
      <c r="F143" s="136">
        <v>0</v>
      </c>
      <c r="G143" s="136">
        <v>0</v>
      </c>
      <c r="H143" s="136">
        <v>0</v>
      </c>
      <c r="I143" s="136">
        <v>0</v>
      </c>
      <c r="J143" s="546">
        <v>0</v>
      </c>
      <c r="K143" s="557">
        <v>0</v>
      </c>
      <c r="L143" s="136">
        <v>0</v>
      </c>
      <c r="M143" s="136">
        <v>0</v>
      </c>
      <c r="N143" s="136">
        <v>0</v>
      </c>
      <c r="O143" s="557">
        <v>0</v>
      </c>
    </row>
    <row r="144" spans="1:15" ht="15.75" hidden="1" customHeight="1" x14ac:dyDescent="0.25">
      <c r="A144" s="658" t="s">
        <v>855</v>
      </c>
      <c r="B144" s="659"/>
      <c r="C144" s="134" t="s">
        <v>856</v>
      </c>
      <c r="D144" s="142" t="s">
        <v>854</v>
      </c>
      <c r="E144" s="142"/>
      <c r="F144" s="136">
        <v>0</v>
      </c>
      <c r="G144" s="136">
        <v>0</v>
      </c>
      <c r="H144" s="136">
        <v>0</v>
      </c>
      <c r="I144" s="136">
        <v>0</v>
      </c>
      <c r="J144" s="546">
        <v>0</v>
      </c>
      <c r="K144" s="557">
        <v>0</v>
      </c>
      <c r="L144" s="136">
        <v>0</v>
      </c>
      <c r="M144" s="136">
        <v>0</v>
      </c>
      <c r="N144" s="136">
        <v>0</v>
      </c>
      <c r="O144" s="557">
        <v>0</v>
      </c>
    </row>
    <row r="145" spans="1:15" ht="15.75" hidden="1" customHeight="1" x14ac:dyDescent="0.25">
      <c r="A145" s="658" t="s">
        <v>857</v>
      </c>
      <c r="B145" s="659"/>
      <c r="C145" s="134" t="s">
        <v>858</v>
      </c>
      <c r="D145" s="142" t="s">
        <v>854</v>
      </c>
      <c r="E145" s="142"/>
      <c r="F145" s="136">
        <v>0</v>
      </c>
      <c r="G145" s="136">
        <v>0</v>
      </c>
      <c r="H145" s="136">
        <v>0</v>
      </c>
      <c r="I145" s="136">
        <v>0</v>
      </c>
      <c r="J145" s="546">
        <v>0</v>
      </c>
      <c r="K145" s="557">
        <v>0</v>
      </c>
      <c r="L145" s="136">
        <v>0</v>
      </c>
      <c r="M145" s="136">
        <v>0</v>
      </c>
      <c r="N145" s="136">
        <v>0</v>
      </c>
      <c r="O145" s="557">
        <v>0</v>
      </c>
    </row>
    <row r="146" spans="1:15" ht="15.75" hidden="1" customHeight="1" x14ac:dyDescent="0.25">
      <c r="A146" s="658" t="s">
        <v>859</v>
      </c>
      <c r="B146" s="659"/>
      <c r="C146" s="134" t="s">
        <v>860</v>
      </c>
      <c r="D146" s="142" t="s">
        <v>854</v>
      </c>
      <c r="E146" s="142"/>
      <c r="F146" s="136">
        <v>0</v>
      </c>
      <c r="G146" s="136">
        <v>0</v>
      </c>
      <c r="H146" s="136">
        <v>0</v>
      </c>
      <c r="I146" s="136">
        <v>0</v>
      </c>
      <c r="J146" s="546">
        <v>0</v>
      </c>
      <c r="K146" s="557">
        <v>0</v>
      </c>
      <c r="L146" s="136">
        <v>0</v>
      </c>
      <c r="M146" s="136">
        <v>0</v>
      </c>
      <c r="N146" s="136">
        <v>0</v>
      </c>
      <c r="O146" s="557">
        <v>0</v>
      </c>
    </row>
    <row r="147" spans="1:15" ht="15.75" hidden="1" customHeight="1" x14ac:dyDescent="0.25">
      <c r="A147" s="658" t="s">
        <v>861</v>
      </c>
      <c r="B147" s="659"/>
      <c r="C147" s="134" t="s">
        <v>862</v>
      </c>
      <c r="D147" s="135" t="s">
        <v>863</v>
      </c>
      <c r="E147" s="135"/>
      <c r="F147" s="136">
        <v>0</v>
      </c>
      <c r="G147" s="136">
        <v>0</v>
      </c>
      <c r="H147" s="136">
        <v>0</v>
      </c>
      <c r="I147" s="136">
        <v>0</v>
      </c>
      <c r="J147" s="546">
        <v>0</v>
      </c>
      <c r="K147" s="557">
        <v>0</v>
      </c>
      <c r="L147" s="136">
        <v>0</v>
      </c>
      <c r="M147" s="136">
        <v>0</v>
      </c>
      <c r="N147" s="136">
        <v>0</v>
      </c>
      <c r="O147" s="557">
        <v>0</v>
      </c>
    </row>
    <row r="148" spans="1:15" ht="15.75" hidden="1" customHeight="1" x14ac:dyDescent="0.25">
      <c r="A148" s="658" t="s">
        <v>864</v>
      </c>
      <c r="B148" s="659"/>
      <c r="C148" s="134" t="s">
        <v>865</v>
      </c>
      <c r="D148" s="135" t="s">
        <v>866</v>
      </c>
      <c r="E148" s="135"/>
      <c r="F148" s="136">
        <v>1311</v>
      </c>
      <c r="G148" s="136">
        <v>170</v>
      </c>
      <c r="H148" s="136">
        <v>1481</v>
      </c>
      <c r="I148" s="136">
        <v>0</v>
      </c>
      <c r="J148" s="544">
        <v>0</v>
      </c>
      <c r="K148" s="554">
        <v>0</v>
      </c>
      <c r="L148" s="136">
        <f t="shared" ref="L148:N148" si="13">SUM(L149:L152)</f>
        <v>0</v>
      </c>
      <c r="M148" s="136">
        <f t="shared" si="13"/>
        <v>0</v>
      </c>
      <c r="N148" s="136">
        <f t="shared" si="13"/>
        <v>0</v>
      </c>
      <c r="O148" s="554">
        <v>0</v>
      </c>
    </row>
    <row r="149" spans="1:15" ht="25.5" hidden="1" customHeight="1" x14ac:dyDescent="0.25">
      <c r="A149" s="658" t="s">
        <v>867</v>
      </c>
      <c r="B149" s="659"/>
      <c r="C149" s="134" t="s">
        <v>868</v>
      </c>
      <c r="D149" s="142" t="s">
        <v>866</v>
      </c>
      <c r="E149" s="142"/>
      <c r="F149" s="136">
        <v>0</v>
      </c>
      <c r="G149" s="136">
        <v>0</v>
      </c>
      <c r="H149" s="136">
        <v>0</v>
      </c>
      <c r="I149" s="136">
        <v>0</v>
      </c>
      <c r="J149" s="544">
        <v>0</v>
      </c>
      <c r="K149" s="554">
        <v>0</v>
      </c>
      <c r="L149" s="136">
        <v>0</v>
      </c>
      <c r="M149" s="136">
        <f>SUM(K149:L149)</f>
        <v>0</v>
      </c>
      <c r="N149" s="136">
        <v>0</v>
      </c>
      <c r="O149" s="554">
        <v>0</v>
      </c>
    </row>
    <row r="150" spans="1:15" ht="25.5" hidden="1" customHeight="1" x14ac:dyDescent="0.25">
      <c r="A150" s="658" t="s">
        <v>869</v>
      </c>
      <c r="B150" s="659"/>
      <c r="C150" s="134" t="s">
        <v>870</v>
      </c>
      <c r="D150" s="142" t="s">
        <v>866</v>
      </c>
      <c r="E150" s="142"/>
      <c r="F150" s="136">
        <v>1311</v>
      </c>
      <c r="G150" s="136">
        <v>170</v>
      </c>
      <c r="H150" s="136">
        <v>1481</v>
      </c>
      <c r="I150" s="136">
        <v>0</v>
      </c>
      <c r="J150" s="544">
        <v>0</v>
      </c>
      <c r="K150" s="554">
        <v>0</v>
      </c>
      <c r="L150" s="136"/>
      <c r="M150" s="136">
        <f t="shared" ref="M150:M161" si="14">SUM(K150:L150)</f>
        <v>0</v>
      </c>
      <c r="N150" s="136">
        <v>0</v>
      </c>
      <c r="O150" s="554">
        <v>0</v>
      </c>
    </row>
    <row r="151" spans="1:15" ht="15.75" hidden="1" customHeight="1" x14ac:dyDescent="0.25">
      <c r="A151" s="658" t="s">
        <v>871</v>
      </c>
      <c r="B151" s="659"/>
      <c r="C151" s="134" t="s">
        <v>872</v>
      </c>
      <c r="D151" s="142" t="s">
        <v>866</v>
      </c>
      <c r="E151" s="142"/>
      <c r="F151" s="136">
        <v>0</v>
      </c>
      <c r="G151" s="136">
        <v>0</v>
      </c>
      <c r="H151" s="136">
        <v>0</v>
      </c>
      <c r="I151" s="136">
        <v>0</v>
      </c>
      <c r="J151" s="544">
        <v>0</v>
      </c>
      <c r="K151" s="554">
        <v>0</v>
      </c>
      <c r="L151" s="136">
        <v>0</v>
      </c>
      <c r="M151" s="136">
        <f t="shared" si="14"/>
        <v>0</v>
      </c>
      <c r="N151" s="136">
        <v>0</v>
      </c>
      <c r="O151" s="554">
        <v>0</v>
      </c>
    </row>
    <row r="152" spans="1:15" ht="15.75" hidden="1" customHeight="1" x14ac:dyDescent="0.25">
      <c r="A152" s="658" t="s">
        <v>873</v>
      </c>
      <c r="B152" s="659"/>
      <c r="C152" s="134" t="s">
        <v>874</v>
      </c>
      <c r="D152" s="142" t="s">
        <v>866</v>
      </c>
      <c r="E152" s="142"/>
      <c r="F152" s="136">
        <v>0</v>
      </c>
      <c r="G152" s="136">
        <v>0</v>
      </c>
      <c r="H152" s="136">
        <v>0</v>
      </c>
      <c r="I152" s="136">
        <v>0</v>
      </c>
      <c r="J152" s="544">
        <v>0</v>
      </c>
      <c r="K152" s="554">
        <v>0</v>
      </c>
      <c r="L152" s="136">
        <v>0</v>
      </c>
      <c r="M152" s="136">
        <f t="shared" si="14"/>
        <v>0</v>
      </c>
      <c r="N152" s="136">
        <v>0</v>
      </c>
      <c r="O152" s="554">
        <v>0</v>
      </c>
    </row>
    <row r="153" spans="1:15" x14ac:dyDescent="0.25">
      <c r="A153" s="658" t="s">
        <v>875</v>
      </c>
      <c r="B153" s="659"/>
      <c r="C153" s="134" t="s">
        <v>876</v>
      </c>
      <c r="D153" s="135" t="s">
        <v>877</v>
      </c>
      <c r="E153" s="135"/>
      <c r="F153" s="136">
        <v>0</v>
      </c>
      <c r="G153" s="136">
        <v>7</v>
      </c>
      <c r="H153" s="136">
        <v>7</v>
      </c>
      <c r="I153" s="136">
        <v>483420</v>
      </c>
      <c r="J153" s="544">
        <v>330000</v>
      </c>
      <c r="K153" s="554">
        <v>100000</v>
      </c>
      <c r="L153" s="136">
        <v>0</v>
      </c>
      <c r="M153" s="136">
        <f t="shared" si="14"/>
        <v>100000</v>
      </c>
      <c r="N153" s="136">
        <f>N161</f>
        <v>150800</v>
      </c>
      <c r="O153" s="554">
        <v>100000</v>
      </c>
    </row>
    <row r="154" spans="1:15" ht="15.75" hidden="1" customHeight="1" x14ac:dyDescent="0.25">
      <c r="A154" s="658" t="s">
        <v>878</v>
      </c>
      <c r="B154" s="659"/>
      <c r="C154" s="134" t="s">
        <v>879</v>
      </c>
      <c r="D154" s="142" t="s">
        <v>877</v>
      </c>
      <c r="E154" s="142"/>
      <c r="F154" s="136">
        <v>0</v>
      </c>
      <c r="G154" s="136">
        <v>0</v>
      </c>
      <c r="H154" s="136">
        <v>0</v>
      </c>
      <c r="I154" s="136">
        <v>0</v>
      </c>
      <c r="J154" s="544">
        <v>0</v>
      </c>
      <c r="K154" s="554">
        <v>0</v>
      </c>
      <c r="L154" s="136">
        <v>0</v>
      </c>
      <c r="M154" s="136">
        <f t="shared" si="14"/>
        <v>0</v>
      </c>
      <c r="N154" s="136">
        <v>0</v>
      </c>
      <c r="O154" s="554">
        <v>0</v>
      </c>
    </row>
    <row r="155" spans="1:15" ht="15.75" hidden="1" customHeight="1" x14ac:dyDescent="0.25">
      <c r="A155" s="658" t="s">
        <v>880</v>
      </c>
      <c r="B155" s="659"/>
      <c r="C155" s="134" t="s">
        <v>881</v>
      </c>
      <c r="D155" s="142" t="s">
        <v>877</v>
      </c>
      <c r="E155" s="142"/>
      <c r="F155" s="136">
        <v>0</v>
      </c>
      <c r="G155" s="136">
        <v>0</v>
      </c>
      <c r="H155" s="136">
        <v>0</v>
      </c>
      <c r="I155" s="136">
        <v>0</v>
      </c>
      <c r="J155" s="544">
        <v>0</v>
      </c>
      <c r="K155" s="554">
        <v>0</v>
      </c>
      <c r="L155" s="136">
        <v>0</v>
      </c>
      <c r="M155" s="136">
        <f t="shared" si="14"/>
        <v>0</v>
      </c>
      <c r="N155" s="136">
        <v>0</v>
      </c>
      <c r="O155" s="554">
        <v>0</v>
      </c>
    </row>
    <row r="156" spans="1:15" ht="25.5" hidden="1" customHeight="1" x14ac:dyDescent="0.25">
      <c r="A156" s="658" t="s">
        <v>882</v>
      </c>
      <c r="B156" s="659"/>
      <c r="C156" s="134" t="s">
        <v>883</v>
      </c>
      <c r="D156" s="142" t="s">
        <v>877</v>
      </c>
      <c r="E156" s="142"/>
      <c r="F156" s="136">
        <v>0</v>
      </c>
      <c r="G156" s="136">
        <v>0</v>
      </c>
      <c r="H156" s="136">
        <v>0</v>
      </c>
      <c r="I156" s="136">
        <v>0</v>
      </c>
      <c r="J156" s="544">
        <v>0</v>
      </c>
      <c r="K156" s="554">
        <v>0</v>
      </c>
      <c r="L156" s="136">
        <v>0</v>
      </c>
      <c r="M156" s="136">
        <f t="shared" si="14"/>
        <v>0</v>
      </c>
      <c r="N156" s="136">
        <v>0</v>
      </c>
      <c r="O156" s="554">
        <v>0</v>
      </c>
    </row>
    <row r="157" spans="1:15" ht="15.75" hidden="1" customHeight="1" x14ac:dyDescent="0.25">
      <c r="A157" s="658" t="s">
        <v>884</v>
      </c>
      <c r="B157" s="659"/>
      <c r="C157" s="134" t="s">
        <v>885</v>
      </c>
      <c r="D157" s="142" t="s">
        <v>877</v>
      </c>
      <c r="E157" s="142"/>
      <c r="F157" s="136">
        <v>0</v>
      </c>
      <c r="G157" s="136">
        <v>0</v>
      </c>
      <c r="H157" s="136">
        <v>0</v>
      </c>
      <c r="I157" s="136">
        <v>0</v>
      </c>
      <c r="J157" s="544">
        <v>0</v>
      </c>
      <c r="K157" s="554">
        <v>0</v>
      </c>
      <c r="L157" s="136">
        <v>0</v>
      </c>
      <c r="M157" s="136">
        <f t="shared" si="14"/>
        <v>0</v>
      </c>
      <c r="N157" s="136">
        <v>0</v>
      </c>
      <c r="O157" s="554">
        <v>0</v>
      </c>
    </row>
    <row r="158" spans="1:15" ht="15.75" hidden="1" customHeight="1" x14ac:dyDescent="0.25">
      <c r="A158" s="658" t="s">
        <v>886</v>
      </c>
      <c r="B158" s="659"/>
      <c r="C158" s="134" t="s">
        <v>887</v>
      </c>
      <c r="D158" s="142" t="s">
        <v>877</v>
      </c>
      <c r="E158" s="142"/>
      <c r="F158" s="136">
        <v>0</v>
      </c>
      <c r="G158" s="136">
        <v>0</v>
      </c>
      <c r="H158" s="136">
        <v>0</v>
      </c>
      <c r="I158" s="136">
        <v>0</v>
      </c>
      <c r="J158" s="544">
        <v>0</v>
      </c>
      <c r="K158" s="554">
        <v>0</v>
      </c>
      <c r="L158" s="136">
        <v>0</v>
      </c>
      <c r="M158" s="136">
        <f t="shared" si="14"/>
        <v>0</v>
      </c>
      <c r="N158" s="136">
        <v>0</v>
      </c>
      <c r="O158" s="554">
        <v>0</v>
      </c>
    </row>
    <row r="159" spans="1:15" ht="15.75" hidden="1" customHeight="1" x14ac:dyDescent="0.25">
      <c r="A159" s="658" t="s">
        <v>888</v>
      </c>
      <c r="B159" s="659"/>
      <c r="C159" s="134" t="s">
        <v>889</v>
      </c>
      <c r="D159" s="142" t="s">
        <v>877</v>
      </c>
      <c r="E159" s="142"/>
      <c r="F159" s="136">
        <v>0</v>
      </c>
      <c r="G159" s="136">
        <v>0</v>
      </c>
      <c r="H159" s="136">
        <v>0</v>
      </c>
      <c r="I159" s="136">
        <v>0</v>
      </c>
      <c r="J159" s="544">
        <v>0</v>
      </c>
      <c r="K159" s="554">
        <v>0</v>
      </c>
      <c r="L159" s="136">
        <v>0</v>
      </c>
      <c r="M159" s="136">
        <f t="shared" si="14"/>
        <v>0</v>
      </c>
      <c r="N159" s="136">
        <v>0</v>
      </c>
      <c r="O159" s="554">
        <v>0</v>
      </c>
    </row>
    <row r="160" spans="1:15" ht="15.75" hidden="1" customHeight="1" x14ac:dyDescent="0.25">
      <c r="A160" s="658" t="s">
        <v>890</v>
      </c>
      <c r="B160" s="659"/>
      <c r="C160" s="134" t="s">
        <v>891</v>
      </c>
      <c r="D160" s="142" t="s">
        <v>877</v>
      </c>
      <c r="E160" s="142"/>
      <c r="F160" s="136">
        <v>0</v>
      </c>
      <c r="G160" s="136">
        <v>0</v>
      </c>
      <c r="H160" s="136">
        <v>0</v>
      </c>
      <c r="I160" s="136">
        <v>0</v>
      </c>
      <c r="J160" s="544">
        <v>0</v>
      </c>
      <c r="K160" s="554">
        <v>0</v>
      </c>
      <c r="L160" s="136">
        <v>0</v>
      </c>
      <c r="M160" s="136">
        <f t="shared" si="14"/>
        <v>0</v>
      </c>
      <c r="N160" s="136">
        <v>0</v>
      </c>
      <c r="O160" s="554">
        <v>0</v>
      </c>
    </row>
    <row r="161" spans="1:15" ht="15.75" customHeight="1" x14ac:dyDescent="0.25">
      <c r="A161" s="658" t="s">
        <v>892</v>
      </c>
      <c r="B161" s="659"/>
      <c r="C161" s="134" t="s">
        <v>893</v>
      </c>
      <c r="D161" s="142" t="s">
        <v>877</v>
      </c>
      <c r="E161" s="142"/>
      <c r="F161" s="136">
        <v>0</v>
      </c>
      <c r="G161" s="136">
        <v>0</v>
      </c>
      <c r="H161" s="136">
        <v>0</v>
      </c>
      <c r="I161" s="136">
        <v>0</v>
      </c>
      <c r="J161" s="544">
        <v>330000</v>
      </c>
      <c r="K161" s="554">
        <v>100000</v>
      </c>
      <c r="L161" s="136">
        <v>0</v>
      </c>
      <c r="M161" s="136">
        <f t="shared" si="14"/>
        <v>100000</v>
      </c>
      <c r="N161" s="136">
        <v>150800</v>
      </c>
      <c r="O161" s="554">
        <v>100000</v>
      </c>
    </row>
    <row r="162" spans="1:15" ht="15.75" hidden="1" customHeight="1" x14ac:dyDescent="0.25">
      <c r="A162" s="658" t="s">
        <v>896</v>
      </c>
      <c r="B162" s="659"/>
      <c r="C162" s="134" t="s">
        <v>897</v>
      </c>
      <c r="D162" s="142" t="s">
        <v>877</v>
      </c>
      <c r="E162" s="142"/>
      <c r="F162" s="136">
        <v>0</v>
      </c>
      <c r="G162" s="136">
        <v>0</v>
      </c>
      <c r="H162" s="136">
        <v>0</v>
      </c>
      <c r="I162" s="136">
        <v>0</v>
      </c>
      <c r="J162" s="544">
        <v>0</v>
      </c>
      <c r="K162" s="554">
        <v>0</v>
      </c>
      <c r="L162" s="136">
        <v>0</v>
      </c>
      <c r="M162" s="136">
        <v>0</v>
      </c>
      <c r="N162" s="136">
        <v>0</v>
      </c>
      <c r="O162" s="554">
        <v>0</v>
      </c>
    </row>
    <row r="163" spans="1:15" ht="15.75" hidden="1" customHeight="1" x14ac:dyDescent="0.25">
      <c r="A163" s="658" t="s">
        <v>898</v>
      </c>
      <c r="B163" s="659"/>
      <c r="C163" s="134" t="s">
        <v>899</v>
      </c>
      <c r="D163" s="142" t="s">
        <v>877</v>
      </c>
      <c r="E163" s="142"/>
      <c r="F163" s="136">
        <v>0</v>
      </c>
      <c r="G163" s="136">
        <v>0</v>
      </c>
      <c r="H163" s="136">
        <v>0</v>
      </c>
      <c r="I163" s="136">
        <v>0</v>
      </c>
      <c r="J163" s="544">
        <v>0</v>
      </c>
      <c r="K163" s="554">
        <v>0</v>
      </c>
      <c r="L163" s="136">
        <v>0</v>
      </c>
      <c r="M163" s="136">
        <v>0</v>
      </c>
      <c r="N163" s="136">
        <v>0</v>
      </c>
      <c r="O163" s="554">
        <v>0</v>
      </c>
    </row>
    <row r="164" spans="1:15" ht="15.75" hidden="1" customHeight="1" x14ac:dyDescent="0.25">
      <c r="A164" s="658" t="s">
        <v>900</v>
      </c>
      <c r="B164" s="659"/>
      <c r="C164" s="134" t="s">
        <v>901</v>
      </c>
      <c r="D164" s="142" t="s">
        <v>877</v>
      </c>
      <c r="E164" s="142"/>
      <c r="F164" s="136">
        <v>0</v>
      </c>
      <c r="G164" s="136">
        <v>0</v>
      </c>
      <c r="H164" s="136">
        <v>0</v>
      </c>
      <c r="I164" s="136">
        <v>0</v>
      </c>
      <c r="J164" s="544">
        <v>0</v>
      </c>
      <c r="K164" s="554">
        <v>0</v>
      </c>
      <c r="L164" s="136">
        <v>0</v>
      </c>
      <c r="M164" s="136">
        <v>0</v>
      </c>
      <c r="N164" s="136">
        <v>0</v>
      </c>
      <c r="O164" s="554">
        <v>0</v>
      </c>
    </row>
    <row r="165" spans="1:15" ht="15.75" hidden="1" customHeight="1" x14ac:dyDescent="0.25">
      <c r="A165" s="658" t="s">
        <v>902</v>
      </c>
      <c r="B165" s="659"/>
      <c r="C165" s="134" t="s">
        <v>903</v>
      </c>
      <c r="D165" s="142" t="s">
        <v>877</v>
      </c>
      <c r="E165" s="142"/>
      <c r="F165" s="136">
        <v>0</v>
      </c>
      <c r="G165" s="136">
        <v>0</v>
      </c>
      <c r="H165" s="136">
        <v>0</v>
      </c>
      <c r="I165" s="136">
        <v>0</v>
      </c>
      <c r="J165" s="544">
        <v>0</v>
      </c>
      <c r="K165" s="554">
        <v>0</v>
      </c>
      <c r="L165" s="136">
        <v>0</v>
      </c>
      <c r="M165" s="136">
        <v>0</v>
      </c>
      <c r="N165" s="136">
        <v>0</v>
      </c>
      <c r="O165" s="554">
        <v>0</v>
      </c>
    </row>
    <row r="166" spans="1:15" ht="15.75" hidden="1" customHeight="1" x14ac:dyDescent="0.25">
      <c r="A166" s="658" t="s">
        <v>904</v>
      </c>
      <c r="B166" s="659"/>
      <c r="C166" s="134" t="s">
        <v>905</v>
      </c>
      <c r="D166" s="142" t="s">
        <v>877</v>
      </c>
      <c r="E166" s="142"/>
      <c r="F166" s="136">
        <v>0</v>
      </c>
      <c r="G166" s="136">
        <v>0</v>
      </c>
      <c r="H166" s="136">
        <v>0</v>
      </c>
      <c r="I166" s="136">
        <v>0</v>
      </c>
      <c r="J166" s="544">
        <v>0</v>
      </c>
      <c r="K166" s="554">
        <v>0</v>
      </c>
      <c r="L166" s="136">
        <v>0</v>
      </c>
      <c r="M166" s="136">
        <v>0</v>
      </c>
      <c r="N166" s="136">
        <v>0</v>
      </c>
      <c r="O166" s="554">
        <v>0</v>
      </c>
    </row>
    <row r="167" spans="1:15" ht="25.5" hidden="1" customHeight="1" x14ac:dyDescent="0.25">
      <c r="A167" s="658" t="s">
        <v>906</v>
      </c>
      <c r="B167" s="659"/>
      <c r="C167" s="134" t="s">
        <v>907</v>
      </c>
      <c r="D167" s="142" t="s">
        <v>877</v>
      </c>
      <c r="E167" s="142"/>
      <c r="F167" s="136">
        <v>0</v>
      </c>
      <c r="G167" s="136">
        <v>0</v>
      </c>
      <c r="H167" s="136">
        <v>0</v>
      </c>
      <c r="I167" s="136">
        <v>0</v>
      </c>
      <c r="J167" s="544">
        <v>0</v>
      </c>
      <c r="K167" s="554">
        <v>0</v>
      </c>
      <c r="L167" s="136">
        <v>0</v>
      </c>
      <c r="M167" s="136">
        <v>0</v>
      </c>
      <c r="N167" s="136">
        <v>0</v>
      </c>
      <c r="O167" s="554">
        <v>0</v>
      </c>
    </row>
    <row r="168" spans="1:15" x14ac:dyDescent="0.25">
      <c r="A168" s="656" t="s">
        <v>908</v>
      </c>
      <c r="B168" s="657"/>
      <c r="C168" s="137" t="s">
        <v>909</v>
      </c>
      <c r="D168" s="138" t="s">
        <v>910</v>
      </c>
      <c r="E168" s="138"/>
      <c r="F168" s="139">
        <v>2511</v>
      </c>
      <c r="G168" s="139">
        <v>1063</v>
      </c>
      <c r="H168" s="139">
        <v>3574</v>
      </c>
      <c r="I168" s="139">
        <v>8559237</v>
      </c>
      <c r="J168" s="545">
        <v>14107612</v>
      </c>
      <c r="K168" s="555">
        <v>7100000</v>
      </c>
      <c r="L168" s="139">
        <f>L123+L148+L153</f>
        <v>0</v>
      </c>
      <c r="M168" s="139">
        <f>M123+M148+M153</f>
        <v>7100000</v>
      </c>
      <c r="N168" s="139">
        <f>N123+N148+N153</f>
        <v>7165495</v>
      </c>
      <c r="O168" s="555">
        <v>7100000</v>
      </c>
    </row>
    <row r="169" spans="1:15" x14ac:dyDescent="0.25">
      <c r="A169" s="658" t="s">
        <v>911</v>
      </c>
      <c r="B169" s="659"/>
      <c r="C169" s="134" t="s">
        <v>912</v>
      </c>
      <c r="D169" s="135" t="s">
        <v>913</v>
      </c>
      <c r="E169" s="135"/>
      <c r="F169" s="136">
        <v>236</v>
      </c>
      <c r="G169" s="136">
        <v>31</v>
      </c>
      <c r="H169" s="136">
        <v>267</v>
      </c>
      <c r="I169" s="136">
        <v>610926</v>
      </c>
      <c r="J169" s="544">
        <v>295187</v>
      </c>
      <c r="K169" s="554">
        <v>270000</v>
      </c>
      <c r="L169" s="136">
        <f>Bev.kiad.!F35</f>
        <v>0</v>
      </c>
      <c r="M169" s="136">
        <f>SUM(K169:L169)</f>
        <v>270000</v>
      </c>
      <c r="N169" s="136">
        <f>SUM(N181:N184)</f>
        <v>104974</v>
      </c>
      <c r="O169" s="554">
        <v>270000</v>
      </c>
    </row>
    <row r="170" spans="1:15" ht="15.75" hidden="1" customHeight="1" x14ac:dyDescent="0.25">
      <c r="A170" s="658" t="s">
        <v>914</v>
      </c>
      <c r="B170" s="659"/>
      <c r="C170" s="134" t="s">
        <v>915</v>
      </c>
      <c r="D170" s="142" t="s">
        <v>913</v>
      </c>
      <c r="E170" s="142"/>
      <c r="F170" s="136">
        <v>0</v>
      </c>
      <c r="G170" s="136">
        <v>0</v>
      </c>
      <c r="H170" s="136">
        <v>0</v>
      </c>
      <c r="I170" s="136">
        <v>0</v>
      </c>
      <c r="J170" s="546">
        <v>0</v>
      </c>
      <c r="K170" s="557">
        <v>0</v>
      </c>
      <c r="L170" s="136"/>
      <c r="M170" s="136">
        <f t="shared" ref="M170:M184" si="15">SUM(K170:L170)</f>
        <v>0</v>
      </c>
      <c r="N170" s="136">
        <v>0</v>
      </c>
      <c r="O170" s="557">
        <v>0</v>
      </c>
    </row>
    <row r="171" spans="1:15" ht="15.75" hidden="1" customHeight="1" x14ac:dyDescent="0.25">
      <c r="A171" s="658" t="s">
        <v>916</v>
      </c>
      <c r="B171" s="659"/>
      <c r="C171" s="134" t="s">
        <v>917</v>
      </c>
      <c r="D171" s="142" t="s">
        <v>913</v>
      </c>
      <c r="E171" s="142"/>
      <c r="F171" s="136">
        <v>0</v>
      </c>
      <c r="G171" s="136">
        <v>0</v>
      </c>
      <c r="H171" s="136">
        <v>0</v>
      </c>
      <c r="I171" s="136">
        <v>0</v>
      </c>
      <c r="J171" s="546">
        <v>0</v>
      </c>
      <c r="K171" s="557">
        <v>0</v>
      </c>
      <c r="L171" s="136"/>
      <c r="M171" s="136">
        <f t="shared" si="15"/>
        <v>0</v>
      </c>
      <c r="N171" s="136">
        <v>0</v>
      </c>
      <c r="O171" s="557">
        <v>0</v>
      </c>
    </row>
    <row r="172" spans="1:15" ht="15.75" hidden="1" customHeight="1" x14ac:dyDescent="0.25">
      <c r="A172" s="658" t="s">
        <v>918</v>
      </c>
      <c r="B172" s="659"/>
      <c r="C172" s="134" t="s">
        <v>919</v>
      </c>
      <c r="D172" s="142" t="s">
        <v>913</v>
      </c>
      <c r="E172" s="142"/>
      <c r="F172" s="136">
        <v>0</v>
      </c>
      <c r="G172" s="136">
        <v>0</v>
      </c>
      <c r="H172" s="136">
        <v>0</v>
      </c>
      <c r="I172" s="136">
        <v>0</v>
      </c>
      <c r="J172" s="546">
        <v>0</v>
      </c>
      <c r="K172" s="557">
        <v>0</v>
      </c>
      <c r="L172" s="136"/>
      <c r="M172" s="136">
        <f t="shared" si="15"/>
        <v>0</v>
      </c>
      <c r="N172" s="136">
        <v>0</v>
      </c>
      <c r="O172" s="557">
        <v>0</v>
      </c>
    </row>
    <row r="173" spans="1:15" ht="15.75" hidden="1" customHeight="1" x14ac:dyDescent="0.25">
      <c r="A173" s="658" t="s">
        <v>920</v>
      </c>
      <c r="B173" s="659"/>
      <c r="C173" s="134" t="s">
        <v>921</v>
      </c>
      <c r="D173" s="142" t="s">
        <v>913</v>
      </c>
      <c r="E173" s="142"/>
      <c r="F173" s="136">
        <v>0</v>
      </c>
      <c r="G173" s="136">
        <v>0</v>
      </c>
      <c r="H173" s="136">
        <v>0</v>
      </c>
      <c r="I173" s="136">
        <v>0</v>
      </c>
      <c r="J173" s="546">
        <v>0</v>
      </c>
      <c r="K173" s="557">
        <v>0</v>
      </c>
      <c r="L173" s="136"/>
      <c r="M173" s="136">
        <f t="shared" si="15"/>
        <v>0</v>
      </c>
      <c r="N173" s="136">
        <v>0</v>
      </c>
      <c r="O173" s="557">
        <v>0</v>
      </c>
    </row>
    <row r="174" spans="1:15" ht="15.75" hidden="1" customHeight="1" x14ac:dyDescent="0.25">
      <c r="A174" s="658" t="s">
        <v>922</v>
      </c>
      <c r="B174" s="659"/>
      <c r="C174" s="134" t="s">
        <v>923</v>
      </c>
      <c r="D174" s="142" t="s">
        <v>913</v>
      </c>
      <c r="E174" s="142"/>
      <c r="F174" s="136">
        <v>0</v>
      </c>
      <c r="G174" s="136">
        <v>0</v>
      </c>
      <c r="H174" s="136">
        <v>0</v>
      </c>
      <c r="I174" s="136">
        <v>0</v>
      </c>
      <c r="J174" s="546">
        <v>0</v>
      </c>
      <c r="K174" s="557">
        <v>0</v>
      </c>
      <c r="L174" s="136"/>
      <c r="M174" s="136">
        <f t="shared" si="15"/>
        <v>0</v>
      </c>
      <c r="N174" s="136">
        <v>0</v>
      </c>
      <c r="O174" s="557">
        <v>0</v>
      </c>
    </row>
    <row r="175" spans="1:15" ht="38.25" hidden="1" customHeight="1" x14ac:dyDescent="0.25">
      <c r="A175" s="658" t="s">
        <v>924</v>
      </c>
      <c r="B175" s="659"/>
      <c r="C175" s="134" t="s">
        <v>925</v>
      </c>
      <c r="D175" s="142" t="s">
        <v>913</v>
      </c>
      <c r="E175" s="142"/>
      <c r="F175" s="136">
        <v>0</v>
      </c>
      <c r="G175" s="136">
        <v>0</v>
      </c>
      <c r="H175" s="136">
        <v>0</v>
      </c>
      <c r="I175" s="136">
        <v>0</v>
      </c>
      <c r="J175" s="546">
        <v>0</v>
      </c>
      <c r="K175" s="557">
        <v>0</v>
      </c>
      <c r="L175" s="136"/>
      <c r="M175" s="136">
        <f t="shared" si="15"/>
        <v>0</v>
      </c>
      <c r="N175" s="136">
        <v>0</v>
      </c>
      <c r="O175" s="557">
        <v>0</v>
      </c>
    </row>
    <row r="176" spans="1:15" ht="15.75" hidden="1" customHeight="1" x14ac:dyDescent="0.25">
      <c r="A176" s="658" t="s">
        <v>926</v>
      </c>
      <c r="B176" s="659"/>
      <c r="C176" s="134" t="s">
        <v>927</v>
      </c>
      <c r="D176" s="142" t="s">
        <v>913</v>
      </c>
      <c r="E176" s="142"/>
      <c r="F176" s="136">
        <v>0</v>
      </c>
      <c r="G176" s="136">
        <v>0</v>
      </c>
      <c r="H176" s="136">
        <v>0</v>
      </c>
      <c r="I176" s="136">
        <v>0</v>
      </c>
      <c r="J176" s="546">
        <v>0</v>
      </c>
      <c r="K176" s="557">
        <v>0</v>
      </c>
      <c r="L176" s="136"/>
      <c r="M176" s="136">
        <f t="shared" si="15"/>
        <v>0</v>
      </c>
      <c r="N176" s="136">
        <v>0</v>
      </c>
      <c r="O176" s="557">
        <v>0</v>
      </c>
    </row>
    <row r="177" spans="1:15" ht="15.75" hidden="1" customHeight="1" x14ac:dyDescent="0.25">
      <c r="A177" s="658" t="s">
        <v>928</v>
      </c>
      <c r="B177" s="659"/>
      <c r="C177" s="134" t="s">
        <v>929</v>
      </c>
      <c r="D177" s="142" t="s">
        <v>913</v>
      </c>
      <c r="E177" s="142"/>
      <c r="F177" s="136">
        <v>0</v>
      </c>
      <c r="G177" s="136">
        <v>0</v>
      </c>
      <c r="H177" s="136">
        <v>0</v>
      </c>
      <c r="I177" s="136">
        <v>0</v>
      </c>
      <c r="J177" s="546">
        <v>0</v>
      </c>
      <c r="K177" s="557">
        <v>0</v>
      </c>
      <c r="L177" s="136"/>
      <c r="M177" s="136">
        <f t="shared" si="15"/>
        <v>0</v>
      </c>
      <c r="N177" s="136">
        <v>0</v>
      </c>
      <c r="O177" s="557">
        <v>0</v>
      </c>
    </row>
    <row r="178" spans="1:15" ht="15.75" hidden="1" customHeight="1" x14ac:dyDescent="0.25">
      <c r="A178" s="658" t="s">
        <v>930</v>
      </c>
      <c r="B178" s="659"/>
      <c r="C178" s="134" t="s">
        <v>931</v>
      </c>
      <c r="D178" s="142" t="s">
        <v>913</v>
      </c>
      <c r="E178" s="142"/>
      <c r="F178" s="136">
        <v>0</v>
      </c>
      <c r="G178" s="136">
        <v>0</v>
      </c>
      <c r="H178" s="136">
        <v>0</v>
      </c>
      <c r="I178" s="136">
        <v>0</v>
      </c>
      <c r="J178" s="546">
        <v>0</v>
      </c>
      <c r="K178" s="557">
        <v>0</v>
      </c>
      <c r="L178" s="136"/>
      <c r="M178" s="136">
        <f t="shared" si="15"/>
        <v>0</v>
      </c>
      <c r="N178" s="136">
        <v>0</v>
      </c>
      <c r="O178" s="557">
        <v>0</v>
      </c>
    </row>
    <row r="179" spans="1:15" ht="15.75" hidden="1" customHeight="1" x14ac:dyDescent="0.25">
      <c r="A179" s="658" t="s">
        <v>932</v>
      </c>
      <c r="B179" s="659"/>
      <c r="C179" s="134" t="s">
        <v>933</v>
      </c>
      <c r="D179" s="142" t="s">
        <v>913</v>
      </c>
      <c r="E179" s="142"/>
      <c r="F179" s="136">
        <v>0</v>
      </c>
      <c r="G179" s="136">
        <v>0</v>
      </c>
      <c r="H179" s="136">
        <v>0</v>
      </c>
      <c r="I179" s="136">
        <v>0</v>
      </c>
      <c r="J179" s="546">
        <v>0</v>
      </c>
      <c r="K179" s="557">
        <v>0</v>
      </c>
      <c r="L179" s="136"/>
      <c r="M179" s="136">
        <f t="shared" si="15"/>
        <v>0</v>
      </c>
      <c r="N179" s="136">
        <v>0</v>
      </c>
      <c r="O179" s="557">
        <v>0</v>
      </c>
    </row>
    <row r="180" spans="1:15" ht="38.25" hidden="1" customHeight="1" x14ac:dyDescent="0.25">
      <c r="A180" s="658" t="s">
        <v>934</v>
      </c>
      <c r="B180" s="659"/>
      <c r="C180" s="134" t="s">
        <v>935</v>
      </c>
      <c r="D180" s="142" t="s">
        <v>913</v>
      </c>
      <c r="E180" s="142"/>
      <c r="F180" s="136">
        <v>0</v>
      </c>
      <c r="G180" s="136">
        <v>0</v>
      </c>
      <c r="H180" s="136">
        <v>0</v>
      </c>
      <c r="I180" s="136">
        <v>0</v>
      </c>
      <c r="J180" s="546">
        <v>0</v>
      </c>
      <c r="K180" s="557">
        <v>0</v>
      </c>
      <c r="L180" s="136"/>
      <c r="M180" s="136">
        <f t="shared" si="15"/>
        <v>0</v>
      </c>
      <c r="N180" s="136">
        <v>0</v>
      </c>
      <c r="O180" s="557">
        <v>0</v>
      </c>
    </row>
    <row r="181" spans="1:15" x14ac:dyDescent="0.25">
      <c r="A181" s="658" t="s">
        <v>936</v>
      </c>
      <c r="B181" s="659"/>
      <c r="C181" s="134" t="s">
        <v>937</v>
      </c>
      <c r="D181" s="142" t="s">
        <v>913</v>
      </c>
      <c r="E181" s="142"/>
      <c r="F181" s="136">
        <v>236</v>
      </c>
      <c r="G181" s="136">
        <v>31</v>
      </c>
      <c r="H181" s="136">
        <v>267</v>
      </c>
      <c r="I181" s="136">
        <v>0</v>
      </c>
      <c r="J181" s="544">
        <v>0</v>
      </c>
      <c r="K181" s="554">
        <v>0</v>
      </c>
      <c r="L181" s="136">
        <v>0</v>
      </c>
      <c r="M181" s="136">
        <f t="shared" si="15"/>
        <v>0</v>
      </c>
      <c r="N181" s="136">
        <v>0</v>
      </c>
      <c r="O181" s="554">
        <v>0</v>
      </c>
    </row>
    <row r="182" spans="1:15" ht="15.75" customHeight="1" x14ac:dyDescent="0.25">
      <c r="A182" s="658" t="s">
        <v>894</v>
      </c>
      <c r="B182" s="659"/>
      <c r="C182" s="134" t="s">
        <v>895</v>
      </c>
      <c r="D182" s="142" t="s">
        <v>913</v>
      </c>
      <c r="E182" s="142"/>
      <c r="F182" s="136">
        <v>0</v>
      </c>
      <c r="G182" s="136">
        <v>7</v>
      </c>
      <c r="H182" s="136">
        <v>7</v>
      </c>
      <c r="I182" s="136">
        <v>0</v>
      </c>
      <c r="J182" s="544">
        <v>56700</v>
      </c>
      <c r="K182" s="554">
        <v>0</v>
      </c>
      <c r="L182" s="136">
        <v>0</v>
      </c>
      <c r="M182" s="136">
        <f>SUM(K182:L182)</f>
        <v>0</v>
      </c>
      <c r="N182" s="136">
        <v>8700</v>
      </c>
      <c r="O182" s="554">
        <v>0</v>
      </c>
    </row>
    <row r="183" spans="1:15" x14ac:dyDescent="0.25">
      <c r="A183" s="172"/>
      <c r="B183" s="173"/>
      <c r="C183" s="143" t="s">
        <v>938</v>
      </c>
      <c r="D183" s="142" t="s">
        <v>913</v>
      </c>
      <c r="E183" s="142"/>
      <c r="F183" s="136"/>
      <c r="G183" s="136"/>
      <c r="H183" s="136"/>
      <c r="I183" s="136">
        <v>0</v>
      </c>
      <c r="J183" s="544">
        <v>228487</v>
      </c>
      <c r="K183" s="554">
        <v>0</v>
      </c>
      <c r="L183" s="136"/>
      <c r="M183" s="136">
        <f t="shared" si="15"/>
        <v>0</v>
      </c>
      <c r="N183" s="136">
        <v>28755</v>
      </c>
      <c r="O183" s="554">
        <v>270000</v>
      </c>
    </row>
    <row r="184" spans="1:15" x14ac:dyDescent="0.25">
      <c r="A184" s="172"/>
      <c r="B184" s="173"/>
      <c r="C184" s="134" t="s">
        <v>1475</v>
      </c>
      <c r="D184" s="142" t="s">
        <v>913</v>
      </c>
      <c r="E184" s="142"/>
      <c r="F184" s="136"/>
      <c r="G184" s="136"/>
      <c r="H184" s="136"/>
      <c r="I184" s="136"/>
      <c r="J184" s="544"/>
      <c r="K184" s="554">
        <v>0</v>
      </c>
      <c r="L184" s="136"/>
      <c r="M184" s="136">
        <f t="shared" si="15"/>
        <v>0</v>
      </c>
      <c r="N184" s="136">
        <v>67519</v>
      </c>
      <c r="O184" s="554"/>
    </row>
    <row r="185" spans="1:15" x14ac:dyDescent="0.25">
      <c r="A185" s="656" t="s">
        <v>939</v>
      </c>
      <c r="B185" s="657"/>
      <c r="C185" s="137" t="s">
        <v>940</v>
      </c>
      <c r="D185" s="138" t="s">
        <v>941</v>
      </c>
      <c r="E185" s="138"/>
      <c r="F185" s="139">
        <v>4260</v>
      </c>
      <c r="G185" s="139">
        <v>1361</v>
      </c>
      <c r="H185" s="139">
        <v>5621</v>
      </c>
      <c r="I185" s="139">
        <v>11894039</v>
      </c>
      <c r="J185" s="545">
        <v>16745896</v>
      </c>
      <c r="K185" s="555">
        <v>9470000</v>
      </c>
      <c r="L185" s="139">
        <f>L114+L168+L169</f>
        <v>0</v>
      </c>
      <c r="M185" s="139">
        <f>M114+M168+M169</f>
        <v>9470000</v>
      </c>
      <c r="N185" s="139">
        <f>N114+N168+N169</f>
        <v>8514022</v>
      </c>
      <c r="O185" s="555">
        <v>9470000</v>
      </c>
    </row>
    <row r="186" spans="1:15" x14ac:dyDescent="0.25">
      <c r="A186" s="658" t="s">
        <v>942</v>
      </c>
      <c r="B186" s="659"/>
      <c r="C186" s="140" t="s">
        <v>943</v>
      </c>
      <c r="D186" s="135" t="s">
        <v>944</v>
      </c>
      <c r="E186" s="135"/>
      <c r="F186" s="136">
        <v>0</v>
      </c>
      <c r="G186" s="136">
        <v>0</v>
      </c>
      <c r="H186" s="136">
        <v>0</v>
      </c>
      <c r="I186" s="136">
        <v>0</v>
      </c>
      <c r="J186" s="544">
        <v>0</v>
      </c>
      <c r="K186" s="554">
        <v>0</v>
      </c>
      <c r="L186" s="136">
        <v>0</v>
      </c>
      <c r="M186" s="136">
        <f>SUM(K186:L186)</f>
        <v>0</v>
      </c>
      <c r="N186" s="136">
        <v>0</v>
      </c>
      <c r="O186" s="554">
        <v>0</v>
      </c>
    </row>
    <row r="187" spans="1:15" x14ac:dyDescent="0.25">
      <c r="A187" s="658" t="s">
        <v>945</v>
      </c>
      <c r="B187" s="659"/>
      <c r="C187" s="140" t="s">
        <v>946</v>
      </c>
      <c r="D187" s="135" t="s">
        <v>947</v>
      </c>
      <c r="E187" s="135"/>
      <c r="F187" s="136">
        <v>300</v>
      </c>
      <c r="G187" s="136">
        <v>0</v>
      </c>
      <c r="H187" s="136">
        <v>300</v>
      </c>
      <c r="I187" s="136">
        <v>912938</v>
      </c>
      <c r="J187" s="544">
        <v>353640</v>
      </c>
      <c r="K187" s="554">
        <v>300000</v>
      </c>
      <c r="L187" s="136"/>
      <c r="M187" s="136">
        <f t="shared" ref="M187:M212" si="16">SUM(K187:L187)</f>
        <v>300000</v>
      </c>
      <c r="N187" s="136">
        <v>129000</v>
      </c>
      <c r="O187" s="554">
        <v>300000</v>
      </c>
    </row>
    <row r="188" spans="1:15" x14ac:dyDescent="0.25">
      <c r="A188" s="658" t="s">
        <v>948</v>
      </c>
      <c r="B188" s="659"/>
      <c r="C188" s="144" t="s">
        <v>949</v>
      </c>
      <c r="D188" s="142" t="s">
        <v>947</v>
      </c>
      <c r="E188" s="142"/>
      <c r="F188" s="136">
        <v>0</v>
      </c>
      <c r="G188" s="136">
        <v>0</v>
      </c>
      <c r="H188" s="136">
        <v>0</v>
      </c>
      <c r="I188" s="136">
        <v>589000</v>
      </c>
      <c r="J188" s="544">
        <v>9000</v>
      </c>
      <c r="K188" s="554">
        <v>100000</v>
      </c>
      <c r="L188" s="136">
        <v>0</v>
      </c>
      <c r="M188" s="136">
        <f t="shared" si="16"/>
        <v>100000</v>
      </c>
      <c r="N188" s="136">
        <v>54000</v>
      </c>
      <c r="O188" s="554">
        <v>100000</v>
      </c>
    </row>
    <row r="189" spans="1:15" ht="25.5" x14ac:dyDescent="0.25">
      <c r="A189" s="658" t="s">
        <v>950</v>
      </c>
      <c r="B189" s="659"/>
      <c r="C189" s="140" t="s">
        <v>951</v>
      </c>
      <c r="D189" s="142" t="s">
        <v>947</v>
      </c>
      <c r="E189" s="142"/>
      <c r="F189" s="136">
        <v>0</v>
      </c>
      <c r="G189" s="136">
        <v>0</v>
      </c>
      <c r="H189" s="136">
        <v>0</v>
      </c>
      <c r="I189" s="136">
        <v>0</v>
      </c>
      <c r="J189" s="544">
        <v>0</v>
      </c>
      <c r="K189" s="554">
        <v>0</v>
      </c>
      <c r="L189" s="136">
        <v>0</v>
      </c>
      <c r="M189" s="136">
        <f t="shared" si="16"/>
        <v>0</v>
      </c>
      <c r="N189" s="136">
        <v>0</v>
      </c>
      <c r="O189" s="554">
        <v>0</v>
      </c>
    </row>
    <row r="190" spans="1:15" x14ac:dyDescent="0.25">
      <c r="A190" s="658" t="s">
        <v>952</v>
      </c>
      <c r="B190" s="659"/>
      <c r="C190" s="140" t="s">
        <v>953</v>
      </c>
      <c r="D190" s="135" t="s">
        <v>954</v>
      </c>
      <c r="E190" s="135"/>
      <c r="F190" s="136">
        <v>100</v>
      </c>
      <c r="G190" s="136">
        <v>0</v>
      </c>
      <c r="H190" s="136">
        <v>100</v>
      </c>
      <c r="I190" s="136"/>
      <c r="J190" s="544"/>
      <c r="K190" s="554"/>
      <c r="L190" s="136"/>
      <c r="M190" s="136">
        <f t="shared" si="16"/>
        <v>0</v>
      </c>
      <c r="N190" s="136"/>
      <c r="O190" s="554"/>
    </row>
    <row r="191" spans="1:15" x14ac:dyDescent="0.25">
      <c r="A191" s="658" t="s">
        <v>955</v>
      </c>
      <c r="B191" s="659"/>
      <c r="C191" s="140" t="s">
        <v>956</v>
      </c>
      <c r="D191" s="135" t="s">
        <v>954</v>
      </c>
      <c r="E191" s="135"/>
      <c r="F191" s="136">
        <v>0</v>
      </c>
      <c r="G191" s="136">
        <v>0</v>
      </c>
      <c r="H191" s="136">
        <v>0</v>
      </c>
      <c r="I191" s="136">
        <v>0</v>
      </c>
      <c r="J191" s="544">
        <v>0</v>
      </c>
      <c r="K191" s="554">
        <v>0</v>
      </c>
      <c r="L191" s="136">
        <v>0</v>
      </c>
      <c r="M191" s="136">
        <f t="shared" si="16"/>
        <v>0</v>
      </c>
      <c r="N191" s="136">
        <v>0</v>
      </c>
      <c r="O191" s="554">
        <v>0</v>
      </c>
    </row>
    <row r="192" spans="1:15" x14ac:dyDescent="0.25">
      <c r="A192" s="658" t="s">
        <v>957</v>
      </c>
      <c r="B192" s="659"/>
      <c r="C192" s="140" t="s">
        <v>958</v>
      </c>
      <c r="D192" s="135" t="s">
        <v>959</v>
      </c>
      <c r="E192" s="135"/>
      <c r="F192" s="136">
        <v>50</v>
      </c>
      <c r="G192" s="136">
        <v>0</v>
      </c>
      <c r="H192" s="136">
        <v>50</v>
      </c>
      <c r="I192" s="136">
        <v>0</v>
      </c>
      <c r="J192" s="544">
        <v>0</v>
      </c>
      <c r="K192" s="554">
        <v>0</v>
      </c>
      <c r="L192" s="136">
        <v>0</v>
      </c>
      <c r="M192" s="136">
        <f t="shared" si="16"/>
        <v>0</v>
      </c>
      <c r="N192" s="136">
        <v>0</v>
      </c>
      <c r="O192" s="554">
        <v>0</v>
      </c>
    </row>
    <row r="193" spans="1:15" ht="15.75" hidden="1" customHeight="1" x14ac:dyDescent="0.25">
      <c r="A193" s="658" t="s">
        <v>960</v>
      </c>
      <c r="B193" s="659"/>
      <c r="C193" s="144" t="s">
        <v>961</v>
      </c>
      <c r="D193" s="142" t="s">
        <v>959</v>
      </c>
      <c r="E193" s="142"/>
      <c r="F193" s="136">
        <v>0</v>
      </c>
      <c r="G193" s="136">
        <v>0</v>
      </c>
      <c r="H193" s="136">
        <v>0</v>
      </c>
      <c r="I193" s="136">
        <v>0</v>
      </c>
      <c r="J193" s="544">
        <v>0</v>
      </c>
      <c r="K193" s="554">
        <v>0</v>
      </c>
      <c r="L193" s="136">
        <v>0</v>
      </c>
      <c r="M193" s="136">
        <f t="shared" si="16"/>
        <v>0</v>
      </c>
      <c r="N193" s="136">
        <v>0</v>
      </c>
      <c r="O193" s="554">
        <v>0</v>
      </c>
    </row>
    <row r="194" spans="1:15" ht="25.5" hidden="1" customHeight="1" x14ac:dyDescent="0.25">
      <c r="A194" s="658" t="s">
        <v>962</v>
      </c>
      <c r="B194" s="659"/>
      <c r="C194" s="140" t="s">
        <v>963</v>
      </c>
      <c r="D194" s="142" t="s">
        <v>959</v>
      </c>
      <c r="E194" s="142"/>
      <c r="F194" s="136">
        <v>0</v>
      </c>
      <c r="G194" s="136">
        <v>0</v>
      </c>
      <c r="H194" s="136">
        <v>0</v>
      </c>
      <c r="I194" s="136">
        <v>0</v>
      </c>
      <c r="J194" s="544">
        <v>0</v>
      </c>
      <c r="K194" s="554">
        <v>0</v>
      </c>
      <c r="L194" s="136">
        <v>0</v>
      </c>
      <c r="M194" s="136">
        <f t="shared" si="16"/>
        <v>0</v>
      </c>
      <c r="N194" s="136">
        <v>0</v>
      </c>
      <c r="O194" s="554">
        <v>0</v>
      </c>
    </row>
    <row r="195" spans="1:15" ht="25.5" hidden="1" customHeight="1" x14ac:dyDescent="0.25">
      <c r="A195" s="658" t="s">
        <v>964</v>
      </c>
      <c r="B195" s="659"/>
      <c r="C195" s="140" t="s">
        <v>965</v>
      </c>
      <c r="D195" s="142" t="s">
        <v>959</v>
      </c>
      <c r="E195" s="142"/>
      <c r="F195" s="136">
        <v>0</v>
      </c>
      <c r="G195" s="136">
        <v>0</v>
      </c>
      <c r="H195" s="136">
        <v>0</v>
      </c>
      <c r="I195" s="136">
        <v>0</v>
      </c>
      <c r="J195" s="544">
        <v>0</v>
      </c>
      <c r="K195" s="554">
        <v>0</v>
      </c>
      <c r="L195" s="136">
        <v>0</v>
      </c>
      <c r="M195" s="136">
        <f t="shared" si="16"/>
        <v>0</v>
      </c>
      <c r="N195" s="136">
        <v>0</v>
      </c>
      <c r="O195" s="554">
        <v>0</v>
      </c>
    </row>
    <row r="196" spans="1:15" ht="15.75" hidden="1" customHeight="1" x14ac:dyDescent="0.25">
      <c r="A196" s="658" t="s">
        <v>966</v>
      </c>
      <c r="B196" s="659"/>
      <c r="C196" s="140" t="s">
        <v>967</v>
      </c>
      <c r="D196" s="142" t="s">
        <v>959</v>
      </c>
      <c r="E196" s="142"/>
      <c r="F196" s="136">
        <v>0</v>
      </c>
      <c r="G196" s="136">
        <v>0</v>
      </c>
      <c r="H196" s="136">
        <v>0</v>
      </c>
      <c r="I196" s="136">
        <v>0</v>
      </c>
      <c r="J196" s="544">
        <v>0</v>
      </c>
      <c r="K196" s="554">
        <v>0</v>
      </c>
      <c r="L196" s="136">
        <v>0</v>
      </c>
      <c r="M196" s="136">
        <f t="shared" si="16"/>
        <v>0</v>
      </c>
      <c r="N196" s="136">
        <v>0</v>
      </c>
      <c r="O196" s="554">
        <v>0</v>
      </c>
    </row>
    <row r="197" spans="1:15" ht="25.5" hidden="1" customHeight="1" x14ac:dyDescent="0.25">
      <c r="A197" s="658" t="s">
        <v>968</v>
      </c>
      <c r="B197" s="659"/>
      <c r="C197" s="140" t="s">
        <v>969</v>
      </c>
      <c r="D197" s="142" t="s">
        <v>959</v>
      </c>
      <c r="E197" s="142"/>
      <c r="F197" s="136">
        <v>0</v>
      </c>
      <c r="G197" s="136">
        <v>0</v>
      </c>
      <c r="H197" s="136">
        <v>0</v>
      </c>
      <c r="I197" s="136">
        <v>0</v>
      </c>
      <c r="J197" s="544">
        <v>0</v>
      </c>
      <c r="K197" s="554">
        <v>0</v>
      </c>
      <c r="L197" s="136">
        <v>0</v>
      </c>
      <c r="M197" s="136">
        <f t="shared" si="16"/>
        <v>0</v>
      </c>
      <c r="N197" s="136">
        <v>0</v>
      </c>
      <c r="O197" s="554">
        <v>0</v>
      </c>
    </row>
    <row r="198" spans="1:15" ht="15.75" hidden="1" customHeight="1" x14ac:dyDescent="0.25">
      <c r="A198" s="658" t="s">
        <v>970</v>
      </c>
      <c r="B198" s="659"/>
      <c r="C198" s="140" t="s">
        <v>971</v>
      </c>
      <c r="D198" s="142" t="s">
        <v>959</v>
      </c>
      <c r="E198" s="142"/>
      <c r="F198" s="136">
        <v>0</v>
      </c>
      <c r="G198" s="136">
        <v>0</v>
      </c>
      <c r="H198" s="136">
        <v>0</v>
      </c>
      <c r="I198" s="136">
        <v>0</v>
      </c>
      <c r="J198" s="544">
        <v>0</v>
      </c>
      <c r="K198" s="554">
        <v>0</v>
      </c>
      <c r="L198" s="136">
        <v>0</v>
      </c>
      <c r="M198" s="136">
        <f t="shared" si="16"/>
        <v>0</v>
      </c>
      <c r="N198" s="136">
        <v>0</v>
      </c>
      <c r="O198" s="554">
        <v>0</v>
      </c>
    </row>
    <row r="199" spans="1:15" x14ac:dyDescent="0.25">
      <c r="A199" s="658" t="s">
        <v>972</v>
      </c>
      <c r="B199" s="659"/>
      <c r="C199" s="140" t="s">
        <v>209</v>
      </c>
      <c r="D199" s="135" t="s">
        <v>973</v>
      </c>
      <c r="E199" s="135"/>
      <c r="F199" s="136">
        <v>0</v>
      </c>
      <c r="G199" s="136">
        <v>0</v>
      </c>
      <c r="H199" s="136">
        <v>0</v>
      </c>
      <c r="I199" s="136">
        <v>0</v>
      </c>
      <c r="J199" s="544">
        <v>0</v>
      </c>
      <c r="K199" s="554">
        <v>0</v>
      </c>
      <c r="L199" s="136">
        <v>0</v>
      </c>
      <c r="M199" s="136">
        <f t="shared" si="16"/>
        <v>0</v>
      </c>
      <c r="N199" s="136">
        <v>0</v>
      </c>
      <c r="O199" s="554">
        <v>0</v>
      </c>
    </row>
    <row r="200" spans="1:15" x14ac:dyDescent="0.25">
      <c r="A200" s="658" t="s">
        <v>974</v>
      </c>
      <c r="B200" s="659"/>
      <c r="C200" s="140" t="s">
        <v>975</v>
      </c>
      <c r="D200" s="135" t="s">
        <v>976</v>
      </c>
      <c r="E200" s="135"/>
      <c r="F200" s="136">
        <v>0</v>
      </c>
      <c r="G200" s="136">
        <v>0</v>
      </c>
      <c r="H200" s="136">
        <v>0</v>
      </c>
      <c r="I200" s="136">
        <v>12171261</v>
      </c>
      <c r="J200" s="544">
        <v>0</v>
      </c>
      <c r="K200" s="554">
        <v>2976378</v>
      </c>
      <c r="L200" s="136">
        <f>Bev.kiad.!F45</f>
        <v>0</v>
      </c>
      <c r="M200" s="136">
        <f t="shared" si="16"/>
        <v>2976378</v>
      </c>
      <c r="N200" s="136">
        <v>3307181</v>
      </c>
      <c r="O200" s="554">
        <v>2976378</v>
      </c>
    </row>
    <row r="201" spans="1:15" x14ac:dyDescent="0.25">
      <c r="A201" s="658" t="s">
        <v>977</v>
      </c>
      <c r="B201" s="659"/>
      <c r="C201" s="140" t="s">
        <v>213</v>
      </c>
      <c r="D201" s="135" t="s">
        <v>978</v>
      </c>
      <c r="E201" s="135"/>
      <c r="F201" s="136">
        <v>0</v>
      </c>
      <c r="G201" s="136">
        <v>0</v>
      </c>
      <c r="H201" s="136">
        <v>0</v>
      </c>
      <c r="I201" s="136">
        <v>0</v>
      </c>
      <c r="J201" s="544">
        <v>0</v>
      </c>
      <c r="K201" s="554">
        <v>0</v>
      </c>
      <c r="L201" s="136">
        <f>Bev.kiad.!F46</f>
        <v>0</v>
      </c>
      <c r="M201" s="136">
        <f t="shared" si="16"/>
        <v>0</v>
      </c>
      <c r="N201" s="136">
        <v>0</v>
      </c>
      <c r="O201" s="554">
        <v>0</v>
      </c>
    </row>
    <row r="202" spans="1:15" x14ac:dyDescent="0.25">
      <c r="A202" s="658" t="s">
        <v>979</v>
      </c>
      <c r="B202" s="659"/>
      <c r="C202" s="140" t="s">
        <v>980</v>
      </c>
      <c r="D202" s="135" t="s">
        <v>981</v>
      </c>
      <c r="E202" s="135"/>
      <c r="F202" s="136">
        <v>10</v>
      </c>
      <c r="G202" s="136">
        <v>0</v>
      </c>
      <c r="H202" s="136">
        <v>10</v>
      </c>
      <c r="I202" s="136">
        <v>26</v>
      </c>
      <c r="J202" s="544">
        <v>22</v>
      </c>
      <c r="K202" s="554">
        <v>101</v>
      </c>
      <c r="L202" s="136">
        <f>Bev.kiad.!F47</f>
        <v>0</v>
      </c>
      <c r="M202" s="136">
        <f t="shared" si="16"/>
        <v>101</v>
      </c>
      <c r="N202" s="136">
        <v>15</v>
      </c>
      <c r="O202" s="554">
        <v>101</v>
      </c>
    </row>
    <row r="203" spans="1:15" ht="15.75" hidden="1" customHeight="1" x14ac:dyDescent="0.25">
      <c r="A203" s="658" t="s">
        <v>982</v>
      </c>
      <c r="B203" s="659"/>
      <c r="C203" s="140" t="s">
        <v>956</v>
      </c>
      <c r="D203" s="135" t="s">
        <v>981</v>
      </c>
      <c r="E203" s="135"/>
      <c r="F203" s="136">
        <v>0</v>
      </c>
      <c r="G203" s="136">
        <v>0</v>
      </c>
      <c r="H203" s="136">
        <v>0</v>
      </c>
      <c r="I203" s="136">
        <v>0</v>
      </c>
      <c r="J203" s="544">
        <v>0</v>
      </c>
      <c r="K203" s="554">
        <v>0</v>
      </c>
      <c r="L203" s="136">
        <f>Bev.kiad.!F48</f>
        <v>0</v>
      </c>
      <c r="M203" s="136">
        <f t="shared" si="16"/>
        <v>0</v>
      </c>
      <c r="N203" s="136">
        <v>0</v>
      </c>
      <c r="O203" s="554">
        <v>0</v>
      </c>
    </row>
    <row r="204" spans="1:15" ht="15.75" hidden="1" customHeight="1" x14ac:dyDescent="0.25">
      <c r="A204" s="658" t="s">
        <v>983</v>
      </c>
      <c r="B204" s="659"/>
      <c r="C204" s="140" t="s">
        <v>984</v>
      </c>
      <c r="D204" s="135" t="s">
        <v>981</v>
      </c>
      <c r="E204" s="135"/>
      <c r="F204" s="136">
        <v>0</v>
      </c>
      <c r="G204" s="136">
        <v>0</v>
      </c>
      <c r="H204" s="136">
        <v>0</v>
      </c>
      <c r="I204" s="136">
        <v>0</v>
      </c>
      <c r="J204" s="544">
        <v>0</v>
      </c>
      <c r="K204" s="554">
        <v>0</v>
      </c>
      <c r="L204" s="136">
        <f>Bev.kiad.!F49</f>
        <v>0</v>
      </c>
      <c r="M204" s="136">
        <f t="shared" si="16"/>
        <v>0</v>
      </c>
      <c r="N204" s="136">
        <v>0</v>
      </c>
      <c r="O204" s="554">
        <v>0</v>
      </c>
    </row>
    <row r="205" spans="1:15" ht="15.75" hidden="1" customHeight="1" x14ac:dyDescent="0.25">
      <c r="A205" s="658" t="s">
        <v>985</v>
      </c>
      <c r="B205" s="659"/>
      <c r="C205" s="140" t="s">
        <v>986</v>
      </c>
      <c r="D205" s="135" t="s">
        <v>981</v>
      </c>
      <c r="E205" s="135"/>
      <c r="F205" s="136">
        <v>0</v>
      </c>
      <c r="G205" s="136">
        <v>0</v>
      </c>
      <c r="H205" s="136">
        <v>0</v>
      </c>
      <c r="I205" s="136">
        <v>0</v>
      </c>
      <c r="J205" s="544">
        <v>0</v>
      </c>
      <c r="K205" s="554">
        <v>0</v>
      </c>
      <c r="L205" s="136">
        <f>Bev.kiad.!F50</f>
        <v>0</v>
      </c>
      <c r="M205" s="136">
        <f t="shared" si="16"/>
        <v>0</v>
      </c>
      <c r="N205" s="136">
        <v>0</v>
      </c>
      <c r="O205" s="554">
        <v>0</v>
      </c>
    </row>
    <row r="206" spans="1:15" ht="15.75" hidden="1" customHeight="1" x14ac:dyDescent="0.25">
      <c r="A206" s="658" t="s">
        <v>987</v>
      </c>
      <c r="B206" s="659"/>
      <c r="C206" s="140" t="s">
        <v>988</v>
      </c>
      <c r="D206" s="135" t="s">
        <v>989</v>
      </c>
      <c r="E206" s="135"/>
      <c r="F206" s="136">
        <v>0</v>
      </c>
      <c r="G206" s="136">
        <v>0</v>
      </c>
      <c r="H206" s="136">
        <v>0</v>
      </c>
      <c r="I206" s="136">
        <v>0</v>
      </c>
      <c r="J206" s="544">
        <v>0</v>
      </c>
      <c r="K206" s="554">
        <v>0</v>
      </c>
      <c r="L206" s="136">
        <f>Bev.kiad.!F51</f>
        <v>0</v>
      </c>
      <c r="M206" s="136">
        <f t="shared" si="16"/>
        <v>0</v>
      </c>
      <c r="N206" s="136">
        <v>0</v>
      </c>
      <c r="O206" s="554">
        <v>0</v>
      </c>
    </row>
    <row r="207" spans="1:15" ht="15.75" hidden="1" customHeight="1" x14ac:dyDescent="0.25">
      <c r="A207" s="658" t="s">
        <v>990</v>
      </c>
      <c r="B207" s="659"/>
      <c r="C207" s="140" t="s">
        <v>991</v>
      </c>
      <c r="D207" s="135" t="s">
        <v>989</v>
      </c>
      <c r="E207" s="135"/>
      <c r="F207" s="136">
        <v>0</v>
      </c>
      <c r="G207" s="136">
        <v>0</v>
      </c>
      <c r="H207" s="136">
        <v>0</v>
      </c>
      <c r="I207" s="136">
        <v>0</v>
      </c>
      <c r="J207" s="544">
        <v>0</v>
      </c>
      <c r="K207" s="554">
        <v>0</v>
      </c>
      <c r="L207" s="136">
        <f>Bev.kiad.!F52</f>
        <v>0</v>
      </c>
      <c r="M207" s="136">
        <f t="shared" si="16"/>
        <v>0</v>
      </c>
      <c r="N207" s="136">
        <v>0</v>
      </c>
      <c r="O207" s="554">
        <v>0</v>
      </c>
    </row>
    <row r="208" spans="1:15" ht="15.75" hidden="1" customHeight="1" x14ac:dyDescent="0.25">
      <c r="A208" s="658" t="s">
        <v>992</v>
      </c>
      <c r="B208" s="659"/>
      <c r="C208" s="140" t="s">
        <v>993</v>
      </c>
      <c r="D208" s="135" t="s">
        <v>989</v>
      </c>
      <c r="E208" s="135"/>
      <c r="F208" s="136">
        <v>0</v>
      </c>
      <c r="G208" s="136">
        <v>0</v>
      </c>
      <c r="H208" s="136">
        <v>0</v>
      </c>
      <c r="I208" s="136">
        <v>0</v>
      </c>
      <c r="J208" s="544">
        <v>0</v>
      </c>
      <c r="K208" s="554">
        <v>0</v>
      </c>
      <c r="L208" s="136">
        <f>Bev.kiad.!F53</f>
        <v>0</v>
      </c>
      <c r="M208" s="136">
        <f t="shared" si="16"/>
        <v>0</v>
      </c>
      <c r="N208" s="136">
        <v>0</v>
      </c>
      <c r="O208" s="554">
        <v>0</v>
      </c>
    </row>
    <row r="209" spans="1:15" ht="15.75" hidden="1" customHeight="1" x14ac:dyDescent="0.25">
      <c r="A209" s="658" t="s">
        <v>994</v>
      </c>
      <c r="B209" s="659"/>
      <c r="C209" s="140" t="s">
        <v>995</v>
      </c>
      <c r="D209" s="135" t="s">
        <v>989</v>
      </c>
      <c r="E209" s="135"/>
      <c r="F209" s="136">
        <v>0</v>
      </c>
      <c r="G209" s="136">
        <v>0</v>
      </c>
      <c r="H209" s="136">
        <v>0</v>
      </c>
      <c r="I209" s="136">
        <v>0</v>
      </c>
      <c r="J209" s="544">
        <v>0</v>
      </c>
      <c r="K209" s="554">
        <v>0</v>
      </c>
      <c r="L209" s="136">
        <f>Bev.kiad.!F54</f>
        <v>0</v>
      </c>
      <c r="M209" s="136">
        <f t="shared" si="16"/>
        <v>0</v>
      </c>
      <c r="N209" s="136">
        <v>0</v>
      </c>
      <c r="O209" s="554">
        <v>0</v>
      </c>
    </row>
    <row r="210" spans="1:15" ht="15.75" hidden="1" customHeight="1" x14ac:dyDescent="0.25">
      <c r="A210" s="658" t="s">
        <v>996</v>
      </c>
      <c r="B210" s="659"/>
      <c r="C210" s="140" t="s">
        <v>997</v>
      </c>
      <c r="D210" s="135" t="s">
        <v>989</v>
      </c>
      <c r="E210" s="135"/>
      <c r="F210" s="136">
        <v>0</v>
      </c>
      <c r="G210" s="136">
        <v>0</v>
      </c>
      <c r="H210" s="136">
        <v>0</v>
      </c>
      <c r="I210" s="136">
        <v>0</v>
      </c>
      <c r="J210" s="544">
        <v>0</v>
      </c>
      <c r="K210" s="554">
        <v>0</v>
      </c>
      <c r="L210" s="136">
        <f>Bev.kiad.!F55</f>
        <v>0</v>
      </c>
      <c r="M210" s="136">
        <f t="shared" si="16"/>
        <v>0</v>
      </c>
      <c r="N210" s="136">
        <v>0</v>
      </c>
      <c r="O210" s="554">
        <v>0</v>
      </c>
    </row>
    <row r="211" spans="1:15" x14ac:dyDescent="0.25">
      <c r="A211" s="658" t="s">
        <v>998</v>
      </c>
      <c r="B211" s="659"/>
      <c r="C211" s="140" t="s">
        <v>999</v>
      </c>
      <c r="D211" s="135" t="s">
        <v>1000</v>
      </c>
      <c r="E211" s="135"/>
      <c r="F211" s="136">
        <v>0</v>
      </c>
      <c r="G211" s="136">
        <v>0</v>
      </c>
      <c r="H211" s="136">
        <v>0</v>
      </c>
      <c r="I211" s="136">
        <v>280660</v>
      </c>
      <c r="J211" s="544">
        <v>2371979</v>
      </c>
      <c r="K211" s="554">
        <v>1200000</v>
      </c>
      <c r="L211" s="136">
        <f>Bev.kiad.!F56</f>
        <v>0</v>
      </c>
      <c r="M211" s="136">
        <f t="shared" si="16"/>
        <v>1200000</v>
      </c>
      <c r="N211" s="136">
        <v>8791</v>
      </c>
      <c r="O211" s="554">
        <v>1200000</v>
      </c>
    </row>
    <row r="212" spans="1:15" x14ac:dyDescent="0.25">
      <c r="A212" s="658" t="s">
        <v>1001</v>
      </c>
      <c r="B212" s="659"/>
      <c r="C212" s="140" t="s">
        <v>219</v>
      </c>
      <c r="D212" s="135" t="s">
        <v>1002</v>
      </c>
      <c r="E212" s="135"/>
      <c r="F212" s="136">
        <v>0</v>
      </c>
      <c r="G212" s="136">
        <v>0</v>
      </c>
      <c r="H212" s="136">
        <v>0</v>
      </c>
      <c r="I212" s="136">
        <v>0</v>
      </c>
      <c r="J212" s="544">
        <v>0</v>
      </c>
      <c r="K212" s="554">
        <v>0</v>
      </c>
      <c r="L212" s="136">
        <v>0</v>
      </c>
      <c r="M212" s="136">
        <f t="shared" si="16"/>
        <v>0</v>
      </c>
      <c r="N212" s="136">
        <v>0</v>
      </c>
      <c r="O212" s="554">
        <v>0</v>
      </c>
    </row>
    <row r="213" spans="1:15" ht="38.25" x14ac:dyDescent="0.25">
      <c r="A213" s="658" t="s">
        <v>1003</v>
      </c>
      <c r="B213" s="659"/>
      <c r="C213" s="140" t="s">
        <v>1004</v>
      </c>
      <c r="D213" s="135" t="s">
        <v>1000</v>
      </c>
      <c r="E213" s="135"/>
      <c r="F213" s="136">
        <v>0</v>
      </c>
      <c r="G213" s="136">
        <v>0</v>
      </c>
      <c r="H213" s="136">
        <v>0</v>
      </c>
      <c r="I213" s="136">
        <v>0</v>
      </c>
      <c r="J213" s="544">
        <v>0</v>
      </c>
      <c r="K213" s="554">
        <v>0</v>
      </c>
      <c r="L213" s="136">
        <v>0</v>
      </c>
      <c r="M213" s="136">
        <v>0</v>
      </c>
      <c r="N213" s="136">
        <v>0</v>
      </c>
      <c r="O213" s="554">
        <v>0</v>
      </c>
    </row>
    <row r="214" spans="1:15" x14ac:dyDescent="0.25">
      <c r="A214" s="658" t="s">
        <v>1005</v>
      </c>
      <c r="B214" s="659"/>
      <c r="C214" s="140" t="s">
        <v>1006</v>
      </c>
      <c r="D214" s="135" t="s">
        <v>1000</v>
      </c>
      <c r="E214" s="135"/>
      <c r="F214" s="136">
        <v>0</v>
      </c>
      <c r="G214" s="136">
        <v>0</v>
      </c>
      <c r="H214" s="136">
        <v>0</v>
      </c>
      <c r="I214" s="136">
        <v>0</v>
      </c>
      <c r="J214" s="544">
        <v>0</v>
      </c>
      <c r="K214" s="554">
        <v>0</v>
      </c>
      <c r="L214" s="136">
        <v>0</v>
      </c>
      <c r="M214" s="136">
        <v>0</v>
      </c>
      <c r="N214" s="136">
        <v>0</v>
      </c>
      <c r="O214" s="554">
        <v>0</v>
      </c>
    </row>
    <row r="215" spans="1:15" x14ac:dyDescent="0.25">
      <c r="A215" s="656" t="s">
        <v>1007</v>
      </c>
      <c r="B215" s="657"/>
      <c r="C215" s="141" t="s">
        <v>1008</v>
      </c>
      <c r="D215" s="138" t="s">
        <v>1009</v>
      </c>
      <c r="E215" s="138"/>
      <c r="F215" s="139">
        <v>460</v>
      </c>
      <c r="G215" s="139">
        <v>0</v>
      </c>
      <c r="H215" s="139">
        <v>460</v>
      </c>
      <c r="I215" s="139">
        <v>13364885</v>
      </c>
      <c r="J215" s="545">
        <v>2725641</v>
      </c>
      <c r="K215" s="545">
        <v>4476479</v>
      </c>
      <c r="L215" s="139">
        <f t="shared" ref="L215:N215" si="17">L186+L187+L190+L192+L202+L211+L212+L200</f>
        <v>0</v>
      </c>
      <c r="M215" s="139">
        <f t="shared" si="17"/>
        <v>4476479</v>
      </c>
      <c r="N215" s="139">
        <f t="shared" si="17"/>
        <v>3444987</v>
      </c>
      <c r="O215" s="545">
        <v>4476479</v>
      </c>
    </row>
    <row r="216" spans="1:15" x14ac:dyDescent="0.25">
      <c r="A216" s="658" t="s">
        <v>1010</v>
      </c>
      <c r="B216" s="659"/>
      <c r="C216" s="140" t="s">
        <v>1011</v>
      </c>
      <c r="D216" s="135" t="s">
        <v>1012</v>
      </c>
      <c r="E216" s="135"/>
      <c r="F216" s="136">
        <v>0</v>
      </c>
      <c r="G216" s="136">
        <v>0</v>
      </c>
      <c r="H216" s="136">
        <v>0</v>
      </c>
      <c r="I216" s="136">
        <v>0</v>
      </c>
      <c r="J216" s="544">
        <v>0</v>
      </c>
      <c r="K216" s="554">
        <v>0</v>
      </c>
      <c r="L216" s="136">
        <f>Bev.kiad.!F52</f>
        <v>0</v>
      </c>
      <c r="M216" s="136">
        <v>0</v>
      </c>
      <c r="N216" s="136">
        <v>0</v>
      </c>
      <c r="O216" s="554">
        <v>0</v>
      </c>
    </row>
    <row r="217" spans="1:15" x14ac:dyDescent="0.25">
      <c r="A217" s="658" t="s">
        <v>1013</v>
      </c>
      <c r="B217" s="659"/>
      <c r="C217" s="140" t="s">
        <v>1014</v>
      </c>
      <c r="D217" s="135" t="s">
        <v>1012</v>
      </c>
      <c r="E217" s="135"/>
      <c r="F217" s="136">
        <v>0</v>
      </c>
      <c r="G217" s="136">
        <v>0</v>
      </c>
      <c r="H217" s="136">
        <v>0</v>
      </c>
      <c r="I217" s="136">
        <v>0</v>
      </c>
      <c r="J217" s="544">
        <v>0</v>
      </c>
      <c r="K217" s="554">
        <v>0</v>
      </c>
      <c r="L217" s="136">
        <v>0</v>
      </c>
      <c r="M217" s="136">
        <v>0</v>
      </c>
      <c r="N217" s="136">
        <v>0</v>
      </c>
      <c r="O217" s="554">
        <v>0</v>
      </c>
    </row>
    <row r="218" spans="1:15" x14ac:dyDescent="0.25">
      <c r="A218" s="658" t="s">
        <v>1015</v>
      </c>
      <c r="B218" s="659"/>
      <c r="C218" s="140" t="s">
        <v>1016</v>
      </c>
      <c r="D218" s="135" t="s">
        <v>1017</v>
      </c>
      <c r="E218" s="135"/>
      <c r="F218" s="136">
        <v>0</v>
      </c>
      <c r="G218" s="136">
        <v>0</v>
      </c>
      <c r="H218" s="136">
        <v>0</v>
      </c>
      <c r="I218" s="136">
        <v>48393739</v>
      </c>
      <c r="J218" s="544">
        <v>0</v>
      </c>
      <c r="K218" s="554">
        <v>11023622</v>
      </c>
      <c r="L218" s="136">
        <f>Bev.kiad.!F53</f>
        <v>0</v>
      </c>
      <c r="M218" s="136">
        <f t="shared" ref="M218:M275" si="18">K218+L218</f>
        <v>11023622</v>
      </c>
      <c r="N218" s="136">
        <v>12248819</v>
      </c>
      <c r="O218" s="554">
        <v>11023622</v>
      </c>
    </row>
    <row r="219" spans="1:15" x14ac:dyDescent="0.25">
      <c r="A219" s="658" t="s">
        <v>1018</v>
      </c>
      <c r="B219" s="659"/>
      <c r="C219" s="140" t="s">
        <v>1019</v>
      </c>
      <c r="D219" s="135" t="s">
        <v>1017</v>
      </c>
      <c r="E219" s="135"/>
      <c r="F219" s="136">
        <v>0</v>
      </c>
      <c r="G219" s="136">
        <v>0</v>
      </c>
      <c r="H219" s="136">
        <v>0</v>
      </c>
      <c r="I219" s="136">
        <v>0</v>
      </c>
      <c r="J219" s="544">
        <v>0</v>
      </c>
      <c r="K219" s="554">
        <v>0</v>
      </c>
      <c r="L219" s="136">
        <f>Bev.kiad.!F54</f>
        <v>0</v>
      </c>
      <c r="M219" s="136">
        <f t="shared" si="18"/>
        <v>0</v>
      </c>
      <c r="N219" s="136">
        <v>0</v>
      </c>
      <c r="O219" s="554">
        <v>0</v>
      </c>
    </row>
    <row r="220" spans="1:15" x14ac:dyDescent="0.25">
      <c r="A220" s="658" t="s">
        <v>1020</v>
      </c>
      <c r="B220" s="659"/>
      <c r="C220" s="140" t="s">
        <v>228</v>
      </c>
      <c r="D220" s="135" t="s">
        <v>1021</v>
      </c>
      <c r="E220" s="135"/>
      <c r="F220" s="136">
        <v>0</v>
      </c>
      <c r="G220" s="136">
        <v>0</v>
      </c>
      <c r="H220" s="136">
        <v>0</v>
      </c>
      <c r="I220" s="136">
        <v>0</v>
      </c>
      <c r="J220" s="544">
        <v>0</v>
      </c>
      <c r="K220" s="554">
        <v>0</v>
      </c>
      <c r="L220" s="136">
        <f>Bev.kiad.!F55</f>
        <v>0</v>
      </c>
      <c r="M220" s="136">
        <f t="shared" si="18"/>
        <v>0</v>
      </c>
      <c r="N220" s="136">
        <v>0</v>
      </c>
      <c r="O220" s="554">
        <v>0</v>
      </c>
    </row>
    <row r="221" spans="1:15" x14ac:dyDescent="0.25">
      <c r="A221" s="658" t="s">
        <v>1022</v>
      </c>
      <c r="B221" s="659"/>
      <c r="C221" s="140" t="s">
        <v>1023</v>
      </c>
      <c r="D221" s="135" t="s">
        <v>1024</v>
      </c>
      <c r="E221" s="135"/>
      <c r="F221" s="136">
        <v>0</v>
      </c>
      <c r="G221" s="136">
        <v>0</v>
      </c>
      <c r="H221" s="136">
        <v>0</v>
      </c>
      <c r="I221" s="136">
        <v>0</v>
      </c>
      <c r="J221" s="544">
        <v>0</v>
      </c>
      <c r="K221" s="554">
        <v>0</v>
      </c>
      <c r="L221" s="136">
        <f>Bev.kiad.!F56</f>
        <v>0</v>
      </c>
      <c r="M221" s="136">
        <f t="shared" si="18"/>
        <v>0</v>
      </c>
      <c r="N221" s="136">
        <v>0</v>
      </c>
      <c r="O221" s="554">
        <v>0</v>
      </c>
    </row>
    <row r="222" spans="1:15" x14ac:dyDescent="0.25">
      <c r="A222" s="658" t="s">
        <v>1025</v>
      </c>
      <c r="B222" s="659"/>
      <c r="C222" s="140" t="s">
        <v>1026</v>
      </c>
      <c r="D222" s="135" t="s">
        <v>1024</v>
      </c>
      <c r="E222" s="135"/>
      <c r="F222" s="136">
        <v>0</v>
      </c>
      <c r="G222" s="136">
        <v>0</v>
      </c>
      <c r="H222" s="136">
        <v>0</v>
      </c>
      <c r="I222" s="136">
        <v>0</v>
      </c>
      <c r="J222" s="544">
        <v>0</v>
      </c>
      <c r="K222" s="554">
        <v>0</v>
      </c>
      <c r="L222" s="136">
        <v>0</v>
      </c>
      <c r="M222" s="136">
        <f t="shared" si="18"/>
        <v>0</v>
      </c>
      <c r="N222" s="136">
        <v>0</v>
      </c>
      <c r="O222" s="554">
        <v>0</v>
      </c>
    </row>
    <row r="223" spans="1:15" x14ac:dyDescent="0.25">
      <c r="A223" s="658" t="s">
        <v>1027</v>
      </c>
      <c r="B223" s="659"/>
      <c r="C223" s="140" t="s">
        <v>232</v>
      </c>
      <c r="D223" s="135" t="s">
        <v>1028</v>
      </c>
      <c r="E223" s="135"/>
      <c r="F223" s="136">
        <v>0</v>
      </c>
      <c r="G223" s="136">
        <v>0</v>
      </c>
      <c r="H223" s="136">
        <v>0</v>
      </c>
      <c r="I223" s="136">
        <v>0</v>
      </c>
      <c r="J223" s="544">
        <v>0</v>
      </c>
      <c r="K223" s="554">
        <v>0</v>
      </c>
      <c r="L223" s="136">
        <f>Bev.kiad.!F58</f>
        <v>0</v>
      </c>
      <c r="M223" s="136">
        <f t="shared" si="18"/>
        <v>0</v>
      </c>
      <c r="N223" s="136">
        <v>0</v>
      </c>
      <c r="O223" s="554">
        <v>0</v>
      </c>
    </row>
    <row r="224" spans="1:15" x14ac:dyDescent="0.25">
      <c r="A224" s="656" t="s">
        <v>1029</v>
      </c>
      <c r="B224" s="657"/>
      <c r="C224" s="137" t="s">
        <v>1030</v>
      </c>
      <c r="D224" s="138" t="s">
        <v>1031</v>
      </c>
      <c r="E224" s="138"/>
      <c r="F224" s="139">
        <v>0</v>
      </c>
      <c r="G224" s="139">
        <v>0</v>
      </c>
      <c r="H224" s="139">
        <v>0</v>
      </c>
      <c r="I224" s="139">
        <v>48393739</v>
      </c>
      <c r="J224" s="545">
        <v>0</v>
      </c>
      <c r="K224" s="545">
        <v>11023622</v>
      </c>
      <c r="L224" s="139">
        <f t="shared" ref="L224" si="19">SUM(L218)</f>
        <v>0</v>
      </c>
      <c r="M224" s="139">
        <f t="shared" si="18"/>
        <v>11023622</v>
      </c>
      <c r="N224" s="139">
        <f>N216+N217+N218+N219+N220+N221+N222+N223</f>
        <v>12248819</v>
      </c>
      <c r="O224" s="545">
        <v>11023622</v>
      </c>
    </row>
    <row r="225" spans="1:15" ht="25.5" hidden="1" customHeight="1" x14ac:dyDescent="0.25">
      <c r="A225" s="658" t="s">
        <v>1032</v>
      </c>
      <c r="B225" s="659"/>
      <c r="C225" s="140" t="s">
        <v>1033</v>
      </c>
      <c r="D225" s="135" t="s">
        <v>1034</v>
      </c>
      <c r="E225" s="135"/>
      <c r="F225" s="136">
        <v>0</v>
      </c>
      <c r="G225" s="136">
        <v>0</v>
      </c>
      <c r="H225" s="136">
        <v>0</v>
      </c>
      <c r="I225" s="136">
        <v>0</v>
      </c>
      <c r="J225" s="544">
        <v>0</v>
      </c>
      <c r="K225" s="554">
        <v>0</v>
      </c>
      <c r="L225" s="136">
        <v>0</v>
      </c>
      <c r="M225" s="136">
        <f t="shared" si="18"/>
        <v>0</v>
      </c>
      <c r="N225" s="136">
        <v>0</v>
      </c>
      <c r="O225" s="554">
        <v>0</v>
      </c>
    </row>
    <row r="226" spans="1:15" ht="25.5" hidden="1" customHeight="1" x14ac:dyDescent="0.25">
      <c r="A226" s="658" t="s">
        <v>1035</v>
      </c>
      <c r="B226" s="659"/>
      <c r="C226" s="134" t="s">
        <v>1036</v>
      </c>
      <c r="D226" s="135" t="s">
        <v>1037</v>
      </c>
      <c r="E226" s="135"/>
      <c r="F226" s="136">
        <v>120</v>
      </c>
      <c r="G226" s="136">
        <v>30</v>
      </c>
      <c r="H226" s="136">
        <v>150</v>
      </c>
      <c r="I226" s="136">
        <v>0</v>
      </c>
      <c r="J226" s="544">
        <v>0</v>
      </c>
      <c r="K226" s="554">
        <v>0</v>
      </c>
      <c r="L226" s="136">
        <v>0</v>
      </c>
      <c r="M226" s="136">
        <f t="shared" si="18"/>
        <v>0</v>
      </c>
      <c r="N226" s="136">
        <v>0</v>
      </c>
      <c r="O226" s="554">
        <v>0</v>
      </c>
    </row>
    <row r="227" spans="1:15" ht="15.75" hidden="1" customHeight="1" x14ac:dyDescent="0.25">
      <c r="A227" s="658" t="s">
        <v>1038</v>
      </c>
      <c r="B227" s="659"/>
      <c r="C227" s="140" t="s">
        <v>1039</v>
      </c>
      <c r="D227" s="142" t="s">
        <v>1037</v>
      </c>
      <c r="E227" s="142"/>
      <c r="F227" s="136">
        <v>0</v>
      </c>
      <c r="G227" s="136">
        <v>0</v>
      </c>
      <c r="H227" s="136">
        <v>0</v>
      </c>
      <c r="I227" s="136">
        <v>0</v>
      </c>
      <c r="J227" s="544">
        <v>0</v>
      </c>
      <c r="K227" s="554">
        <v>0</v>
      </c>
      <c r="L227" s="136">
        <v>0</v>
      </c>
      <c r="M227" s="136">
        <f t="shared" si="18"/>
        <v>0</v>
      </c>
      <c r="N227" s="136">
        <v>0</v>
      </c>
      <c r="O227" s="554">
        <v>0</v>
      </c>
    </row>
    <row r="228" spans="1:15" ht="15.75" hidden="1" customHeight="1" x14ac:dyDescent="0.25">
      <c r="A228" s="658" t="s">
        <v>1040</v>
      </c>
      <c r="B228" s="659"/>
      <c r="C228" s="140" t="s">
        <v>1041</v>
      </c>
      <c r="D228" s="142" t="s">
        <v>1037</v>
      </c>
      <c r="E228" s="142"/>
      <c r="F228" s="136">
        <v>0</v>
      </c>
      <c r="G228" s="136">
        <v>0</v>
      </c>
      <c r="H228" s="136">
        <v>0</v>
      </c>
      <c r="I228" s="136">
        <v>0</v>
      </c>
      <c r="J228" s="544">
        <v>0</v>
      </c>
      <c r="K228" s="554">
        <v>0</v>
      </c>
      <c r="L228" s="136">
        <v>0</v>
      </c>
      <c r="M228" s="136">
        <f t="shared" si="18"/>
        <v>0</v>
      </c>
      <c r="N228" s="136">
        <v>0</v>
      </c>
      <c r="O228" s="554">
        <v>0</v>
      </c>
    </row>
    <row r="229" spans="1:15" ht="15.75" hidden="1" customHeight="1" x14ac:dyDescent="0.25">
      <c r="A229" s="658" t="s">
        <v>1042</v>
      </c>
      <c r="B229" s="659"/>
      <c r="C229" s="140" t="s">
        <v>1043</v>
      </c>
      <c r="D229" s="142" t="s">
        <v>1037</v>
      </c>
      <c r="E229" s="142"/>
      <c r="F229" s="136">
        <v>0</v>
      </c>
      <c r="G229" s="136">
        <v>0</v>
      </c>
      <c r="H229" s="136">
        <v>0</v>
      </c>
      <c r="I229" s="136">
        <v>0</v>
      </c>
      <c r="J229" s="544">
        <v>0</v>
      </c>
      <c r="K229" s="554">
        <v>0</v>
      </c>
      <c r="L229" s="136">
        <v>0</v>
      </c>
      <c r="M229" s="136">
        <f t="shared" si="18"/>
        <v>0</v>
      </c>
      <c r="N229" s="136">
        <v>0</v>
      </c>
      <c r="O229" s="554">
        <v>0</v>
      </c>
    </row>
    <row r="230" spans="1:15" ht="15.75" hidden="1" customHeight="1" x14ac:dyDescent="0.25">
      <c r="A230" s="658" t="s">
        <v>1044</v>
      </c>
      <c r="B230" s="659"/>
      <c r="C230" s="134" t="s">
        <v>1045</v>
      </c>
      <c r="D230" s="142" t="s">
        <v>1037</v>
      </c>
      <c r="E230" s="142"/>
      <c r="F230" s="136">
        <v>0</v>
      </c>
      <c r="G230" s="136">
        <v>0</v>
      </c>
      <c r="H230" s="136">
        <v>0</v>
      </c>
      <c r="I230" s="136">
        <v>0</v>
      </c>
      <c r="J230" s="544">
        <v>0</v>
      </c>
      <c r="K230" s="554">
        <v>0</v>
      </c>
      <c r="L230" s="136">
        <v>0</v>
      </c>
      <c r="M230" s="136">
        <f t="shared" si="18"/>
        <v>0</v>
      </c>
      <c r="N230" s="136">
        <v>0</v>
      </c>
      <c r="O230" s="554">
        <v>0</v>
      </c>
    </row>
    <row r="231" spans="1:15" ht="15.75" hidden="1" customHeight="1" x14ac:dyDescent="0.25">
      <c r="A231" s="658" t="s">
        <v>1046</v>
      </c>
      <c r="B231" s="659"/>
      <c r="C231" s="134" t="s">
        <v>1047</v>
      </c>
      <c r="D231" s="142" t="s">
        <v>1037</v>
      </c>
      <c r="E231" s="142"/>
      <c r="F231" s="136">
        <v>0</v>
      </c>
      <c r="G231" s="136">
        <v>0</v>
      </c>
      <c r="H231" s="136">
        <v>0</v>
      </c>
      <c r="I231" s="136">
        <v>0</v>
      </c>
      <c r="J231" s="544">
        <v>0</v>
      </c>
      <c r="K231" s="554">
        <v>0</v>
      </c>
      <c r="L231" s="136">
        <v>0</v>
      </c>
      <c r="M231" s="136">
        <f t="shared" si="18"/>
        <v>0</v>
      </c>
      <c r="N231" s="136">
        <v>0</v>
      </c>
      <c r="O231" s="554">
        <v>0</v>
      </c>
    </row>
    <row r="232" spans="1:15" ht="15.75" hidden="1" customHeight="1" x14ac:dyDescent="0.25">
      <c r="A232" s="658" t="s">
        <v>1048</v>
      </c>
      <c r="B232" s="659"/>
      <c r="C232" s="134" t="s">
        <v>1049</v>
      </c>
      <c r="D232" s="142" t="s">
        <v>1037</v>
      </c>
      <c r="E232" s="142"/>
      <c r="F232" s="136">
        <v>0</v>
      </c>
      <c r="G232" s="136">
        <v>0</v>
      </c>
      <c r="H232" s="136">
        <v>0</v>
      </c>
      <c r="I232" s="136">
        <v>0</v>
      </c>
      <c r="J232" s="544">
        <v>0</v>
      </c>
      <c r="K232" s="554">
        <v>0</v>
      </c>
      <c r="L232" s="136">
        <v>0</v>
      </c>
      <c r="M232" s="136">
        <f t="shared" si="18"/>
        <v>0</v>
      </c>
      <c r="N232" s="136">
        <v>0</v>
      </c>
      <c r="O232" s="554">
        <v>0</v>
      </c>
    </row>
    <row r="233" spans="1:15" ht="15.75" hidden="1" customHeight="1" x14ac:dyDescent="0.25">
      <c r="A233" s="658" t="s">
        <v>1050</v>
      </c>
      <c r="B233" s="659"/>
      <c r="C233" s="140" t="s">
        <v>1051</v>
      </c>
      <c r="D233" s="142" t="s">
        <v>1037</v>
      </c>
      <c r="E233" s="142"/>
      <c r="F233" s="136">
        <v>0</v>
      </c>
      <c r="G233" s="136">
        <v>0</v>
      </c>
      <c r="H233" s="136">
        <v>0</v>
      </c>
      <c r="I233" s="136">
        <v>0</v>
      </c>
      <c r="J233" s="544">
        <v>0</v>
      </c>
      <c r="K233" s="554">
        <v>0</v>
      </c>
      <c r="L233" s="136">
        <v>0</v>
      </c>
      <c r="M233" s="136">
        <f t="shared" si="18"/>
        <v>0</v>
      </c>
      <c r="N233" s="136">
        <v>0</v>
      </c>
      <c r="O233" s="554">
        <v>0</v>
      </c>
    </row>
    <row r="234" spans="1:15" ht="15.75" hidden="1" customHeight="1" x14ac:dyDescent="0.25">
      <c r="A234" s="658" t="s">
        <v>1052</v>
      </c>
      <c r="B234" s="659"/>
      <c r="C234" s="140" t="s">
        <v>1053</v>
      </c>
      <c r="D234" s="142" t="s">
        <v>1037</v>
      </c>
      <c r="E234" s="142"/>
      <c r="F234" s="136">
        <v>0</v>
      </c>
      <c r="G234" s="136">
        <v>0</v>
      </c>
      <c r="H234" s="136">
        <v>0</v>
      </c>
      <c r="I234" s="136">
        <v>0</v>
      </c>
      <c r="J234" s="544">
        <v>0</v>
      </c>
      <c r="K234" s="554">
        <v>0</v>
      </c>
      <c r="L234" s="136">
        <v>0</v>
      </c>
      <c r="M234" s="136">
        <f t="shared" si="18"/>
        <v>0</v>
      </c>
      <c r="N234" s="136">
        <v>0</v>
      </c>
      <c r="O234" s="554">
        <v>0</v>
      </c>
    </row>
    <row r="235" spans="1:15" ht="15.75" hidden="1" customHeight="1" x14ac:dyDescent="0.25">
      <c r="A235" s="658" t="s">
        <v>1054</v>
      </c>
      <c r="B235" s="659"/>
      <c r="C235" s="140" t="s">
        <v>1055</v>
      </c>
      <c r="D235" s="142" t="s">
        <v>1037</v>
      </c>
      <c r="E235" s="142"/>
      <c r="F235" s="136">
        <v>120</v>
      </c>
      <c r="G235" s="136">
        <v>30</v>
      </c>
      <c r="H235" s="136">
        <v>150</v>
      </c>
      <c r="I235" s="136">
        <v>0</v>
      </c>
      <c r="J235" s="544">
        <v>0</v>
      </c>
      <c r="K235" s="554">
        <v>0</v>
      </c>
      <c r="L235" s="136">
        <v>0</v>
      </c>
      <c r="M235" s="136">
        <f t="shared" si="18"/>
        <v>0</v>
      </c>
      <c r="N235" s="136">
        <v>0</v>
      </c>
      <c r="O235" s="554">
        <v>0</v>
      </c>
    </row>
    <row r="236" spans="1:15" ht="15.75" hidden="1" customHeight="1" x14ac:dyDescent="0.25">
      <c r="A236" s="658" t="s">
        <v>1056</v>
      </c>
      <c r="B236" s="659"/>
      <c r="C236" s="140" t="s">
        <v>1057</v>
      </c>
      <c r="D236" s="142" t="s">
        <v>1037</v>
      </c>
      <c r="E236" s="142"/>
      <c r="F236" s="136">
        <v>0</v>
      </c>
      <c r="G236" s="136">
        <v>0</v>
      </c>
      <c r="H236" s="136">
        <v>0</v>
      </c>
      <c r="I236" s="136">
        <v>0</v>
      </c>
      <c r="J236" s="544">
        <v>0</v>
      </c>
      <c r="K236" s="554">
        <v>0</v>
      </c>
      <c r="L236" s="136">
        <v>0</v>
      </c>
      <c r="M236" s="136">
        <f t="shared" si="18"/>
        <v>0</v>
      </c>
      <c r="N236" s="136">
        <v>0</v>
      </c>
      <c r="O236" s="554">
        <v>0</v>
      </c>
    </row>
    <row r="237" spans="1:15" x14ac:dyDescent="0.25">
      <c r="A237" s="658" t="s">
        <v>1058</v>
      </c>
      <c r="B237" s="659"/>
      <c r="C237" s="140" t="s">
        <v>1059</v>
      </c>
      <c r="D237" s="135" t="s">
        <v>1060</v>
      </c>
      <c r="E237" s="135"/>
      <c r="F237" s="136">
        <v>0</v>
      </c>
      <c r="G237" s="136">
        <v>0</v>
      </c>
      <c r="H237" s="136">
        <v>0</v>
      </c>
      <c r="I237" s="136">
        <v>535625</v>
      </c>
      <c r="J237" s="544">
        <v>680000</v>
      </c>
      <c r="K237" s="554">
        <v>180000</v>
      </c>
      <c r="L237" s="136">
        <f>Bev.kiad.!F60</f>
        <v>0</v>
      </c>
      <c r="M237" s="136">
        <f t="shared" si="18"/>
        <v>180000</v>
      </c>
      <c r="N237" s="136">
        <f>SUM(N238:N247)</f>
        <v>90000</v>
      </c>
      <c r="O237" s="554">
        <v>180000</v>
      </c>
    </row>
    <row r="238" spans="1:15" x14ac:dyDescent="0.25">
      <c r="A238" s="658" t="s">
        <v>1061</v>
      </c>
      <c r="B238" s="659"/>
      <c r="C238" s="140" t="s">
        <v>1039</v>
      </c>
      <c r="D238" s="142" t="s">
        <v>1062</v>
      </c>
      <c r="E238" s="142"/>
      <c r="F238" s="136">
        <v>0</v>
      </c>
      <c r="G238" s="136">
        <v>0</v>
      </c>
      <c r="H238" s="136">
        <v>0</v>
      </c>
      <c r="I238" s="136">
        <v>0</v>
      </c>
      <c r="J238" s="544">
        <v>0</v>
      </c>
      <c r="K238" s="554">
        <v>0</v>
      </c>
      <c r="L238" s="136">
        <v>0</v>
      </c>
      <c r="M238" s="136">
        <f t="shared" si="18"/>
        <v>0</v>
      </c>
      <c r="N238" s="136">
        <v>0</v>
      </c>
      <c r="O238" s="554">
        <v>0</v>
      </c>
    </row>
    <row r="239" spans="1:15" x14ac:dyDescent="0.25">
      <c r="A239" s="658" t="s">
        <v>1063</v>
      </c>
      <c r="B239" s="659"/>
      <c r="C239" s="140" t="s">
        <v>1041</v>
      </c>
      <c r="D239" s="142" t="s">
        <v>1062</v>
      </c>
      <c r="E239" s="142"/>
      <c r="F239" s="136">
        <v>0</v>
      </c>
      <c r="G239" s="136">
        <v>0</v>
      </c>
      <c r="H239" s="136">
        <v>0</v>
      </c>
      <c r="I239" s="136">
        <v>0</v>
      </c>
      <c r="J239" s="544">
        <v>0</v>
      </c>
      <c r="K239" s="554">
        <v>0</v>
      </c>
      <c r="L239" s="136">
        <v>0</v>
      </c>
      <c r="M239" s="136">
        <f t="shared" si="18"/>
        <v>0</v>
      </c>
      <c r="N239" s="136">
        <v>0</v>
      </c>
      <c r="O239" s="554">
        <v>0</v>
      </c>
    </row>
    <row r="240" spans="1:15" x14ac:dyDescent="0.25">
      <c r="A240" s="658" t="s">
        <v>1064</v>
      </c>
      <c r="B240" s="659"/>
      <c r="C240" s="140" t="s">
        <v>1053</v>
      </c>
      <c r="D240" s="142" t="s">
        <v>1062</v>
      </c>
      <c r="E240" s="142"/>
      <c r="F240" s="136">
        <v>0</v>
      </c>
      <c r="G240" s="136">
        <v>0</v>
      </c>
      <c r="H240" s="136">
        <v>0</v>
      </c>
      <c r="I240" s="136">
        <v>0</v>
      </c>
      <c r="J240" s="544">
        <v>0</v>
      </c>
      <c r="K240" s="554">
        <v>0</v>
      </c>
      <c r="L240" s="136">
        <v>0</v>
      </c>
      <c r="M240" s="136">
        <f t="shared" si="18"/>
        <v>0</v>
      </c>
      <c r="N240" s="136"/>
      <c r="O240" s="554">
        <v>0</v>
      </c>
    </row>
    <row r="241" spans="1:15" x14ac:dyDescent="0.25">
      <c r="A241" s="658" t="s">
        <v>1065</v>
      </c>
      <c r="B241" s="659"/>
      <c r="C241" s="134" t="s">
        <v>1045</v>
      </c>
      <c r="D241" s="142" t="s">
        <v>1062</v>
      </c>
      <c r="E241" s="142"/>
      <c r="F241" s="136">
        <v>0</v>
      </c>
      <c r="G241" s="136">
        <v>0</v>
      </c>
      <c r="H241" s="136">
        <v>0</v>
      </c>
      <c r="I241" s="136">
        <v>0</v>
      </c>
      <c r="J241" s="544">
        <v>0</v>
      </c>
      <c r="K241" s="554">
        <v>0</v>
      </c>
      <c r="L241" s="136">
        <v>0</v>
      </c>
      <c r="M241" s="136">
        <f t="shared" si="18"/>
        <v>0</v>
      </c>
      <c r="N241" s="136">
        <v>0</v>
      </c>
      <c r="O241" s="554">
        <v>0</v>
      </c>
    </row>
    <row r="242" spans="1:15" x14ac:dyDescent="0.25">
      <c r="A242" s="658" t="s">
        <v>1066</v>
      </c>
      <c r="B242" s="659"/>
      <c r="C242" s="134" t="s">
        <v>1047</v>
      </c>
      <c r="D242" s="142" t="s">
        <v>1062</v>
      </c>
      <c r="E242" s="142"/>
      <c r="F242" s="136">
        <v>0</v>
      </c>
      <c r="G242" s="136">
        <v>0</v>
      </c>
      <c r="H242" s="136">
        <v>0</v>
      </c>
      <c r="I242" s="136">
        <v>0</v>
      </c>
      <c r="J242" s="544">
        <v>0</v>
      </c>
      <c r="K242" s="554">
        <v>0</v>
      </c>
      <c r="L242" s="136">
        <v>0</v>
      </c>
      <c r="M242" s="136">
        <f t="shared" si="18"/>
        <v>0</v>
      </c>
      <c r="N242" s="405">
        <v>0</v>
      </c>
      <c r="O242" s="554">
        <v>0</v>
      </c>
    </row>
    <row r="243" spans="1:15" x14ac:dyDescent="0.25">
      <c r="A243" s="658" t="s">
        <v>1067</v>
      </c>
      <c r="B243" s="659"/>
      <c r="C243" s="134" t="s">
        <v>1049</v>
      </c>
      <c r="D243" s="142" t="s">
        <v>1062</v>
      </c>
      <c r="E243" s="142"/>
      <c r="F243" s="136">
        <v>0</v>
      </c>
      <c r="G243" s="136">
        <v>0</v>
      </c>
      <c r="H243" s="136">
        <v>0</v>
      </c>
      <c r="I243" s="136">
        <v>0</v>
      </c>
      <c r="J243" s="544">
        <v>0</v>
      </c>
      <c r="K243" s="554">
        <v>0</v>
      </c>
      <c r="L243" s="136">
        <v>0</v>
      </c>
      <c r="M243" s="136">
        <f t="shared" si="18"/>
        <v>0</v>
      </c>
      <c r="N243" s="136">
        <v>0</v>
      </c>
      <c r="O243" s="554">
        <v>0</v>
      </c>
    </row>
    <row r="244" spans="1:15" x14ac:dyDescent="0.25">
      <c r="A244" s="658" t="s">
        <v>1068</v>
      </c>
      <c r="B244" s="659"/>
      <c r="C244" s="140" t="s">
        <v>1051</v>
      </c>
      <c r="D244" s="142" t="s">
        <v>1060</v>
      </c>
      <c r="E244" s="142"/>
      <c r="F244" s="136">
        <v>0</v>
      </c>
      <c r="G244" s="136">
        <v>0</v>
      </c>
      <c r="H244" s="136">
        <v>0</v>
      </c>
      <c r="I244" s="136">
        <v>185075</v>
      </c>
      <c r="J244" s="544">
        <v>180000</v>
      </c>
      <c r="K244" s="554">
        <v>180000</v>
      </c>
      <c r="L244" s="136"/>
      <c r="M244" s="136">
        <f t="shared" si="18"/>
        <v>180000</v>
      </c>
      <c r="N244" s="136">
        <v>90000</v>
      </c>
      <c r="O244" s="554">
        <v>180000</v>
      </c>
    </row>
    <row r="245" spans="1:15" x14ac:dyDescent="0.25">
      <c r="A245" s="658" t="s">
        <v>1069</v>
      </c>
      <c r="B245" s="659"/>
      <c r="C245" s="140" t="s">
        <v>1043</v>
      </c>
      <c r="D245" s="142" t="s">
        <v>1060</v>
      </c>
      <c r="E245" s="142"/>
      <c r="F245" s="136">
        <v>0</v>
      </c>
      <c r="G245" s="136">
        <v>0</v>
      </c>
      <c r="H245" s="136">
        <v>0</v>
      </c>
      <c r="I245" s="136">
        <v>0</v>
      </c>
      <c r="J245" s="544">
        <v>0</v>
      </c>
      <c r="K245" s="554">
        <v>0</v>
      </c>
      <c r="L245" s="136">
        <v>0</v>
      </c>
      <c r="M245" s="136">
        <f t="shared" si="18"/>
        <v>0</v>
      </c>
      <c r="N245" s="136">
        <v>0</v>
      </c>
      <c r="O245" s="554">
        <v>0</v>
      </c>
    </row>
    <row r="246" spans="1:15" x14ac:dyDescent="0.25">
      <c r="A246" s="658" t="s">
        <v>1070</v>
      </c>
      <c r="B246" s="659"/>
      <c r="C246" s="140" t="s">
        <v>1055</v>
      </c>
      <c r="D246" s="142" t="s">
        <v>1062</v>
      </c>
      <c r="E246" s="142"/>
      <c r="F246" s="136">
        <v>0</v>
      </c>
      <c r="G246" s="136">
        <v>0</v>
      </c>
      <c r="H246" s="136">
        <v>0</v>
      </c>
      <c r="I246" s="136">
        <v>0</v>
      </c>
      <c r="J246" s="544">
        <v>0</v>
      </c>
      <c r="K246" s="554">
        <v>0</v>
      </c>
      <c r="L246" s="136">
        <v>0</v>
      </c>
      <c r="M246" s="136">
        <f t="shared" si="18"/>
        <v>0</v>
      </c>
      <c r="N246" s="136">
        <v>0</v>
      </c>
      <c r="O246" s="554">
        <v>0</v>
      </c>
    </row>
    <row r="247" spans="1:15" x14ac:dyDescent="0.25">
      <c r="A247" s="658" t="s">
        <v>1071</v>
      </c>
      <c r="B247" s="659"/>
      <c r="C247" s="140" t="s">
        <v>1057</v>
      </c>
      <c r="D247" s="142" t="s">
        <v>1062</v>
      </c>
      <c r="E247" s="142"/>
      <c r="F247" s="136">
        <v>0</v>
      </c>
      <c r="G247" s="136">
        <v>0</v>
      </c>
      <c r="H247" s="136">
        <v>0</v>
      </c>
      <c r="I247" s="136">
        <v>0</v>
      </c>
      <c r="J247" s="544">
        <v>0</v>
      </c>
      <c r="K247" s="554">
        <v>0</v>
      </c>
      <c r="L247" s="136">
        <v>0</v>
      </c>
      <c r="M247" s="136">
        <f t="shared" si="18"/>
        <v>0</v>
      </c>
      <c r="N247" s="136">
        <v>0</v>
      </c>
      <c r="O247" s="554">
        <v>0</v>
      </c>
    </row>
    <row r="248" spans="1:15" x14ac:dyDescent="0.25">
      <c r="A248" s="656" t="s">
        <v>1072</v>
      </c>
      <c r="B248" s="657"/>
      <c r="C248" s="137" t="s">
        <v>1073</v>
      </c>
      <c r="D248" s="138" t="s">
        <v>1074</v>
      </c>
      <c r="E248" s="138"/>
      <c r="F248" s="139">
        <v>120</v>
      </c>
      <c r="G248" s="139">
        <v>30</v>
      </c>
      <c r="H248" s="139">
        <v>150</v>
      </c>
      <c r="I248" s="139">
        <v>535625</v>
      </c>
      <c r="J248" s="545">
        <v>680000</v>
      </c>
      <c r="K248" s="555">
        <v>180000</v>
      </c>
      <c r="L248" s="139">
        <f>L225+L226+L237</f>
        <v>0</v>
      </c>
      <c r="M248" s="139">
        <f t="shared" si="18"/>
        <v>180000</v>
      </c>
      <c r="N248" s="139">
        <f t="shared" ref="N248" si="20">N225+N226+N237</f>
        <v>90000</v>
      </c>
      <c r="O248" s="555">
        <v>180000</v>
      </c>
    </row>
    <row r="249" spans="1:15" ht="25.5" hidden="1" customHeight="1" x14ac:dyDescent="0.25">
      <c r="A249" s="658" t="s">
        <v>1075</v>
      </c>
      <c r="B249" s="659"/>
      <c r="C249" s="140" t="s">
        <v>1076</v>
      </c>
      <c r="D249" s="135" t="s">
        <v>1077</v>
      </c>
      <c r="E249" s="135"/>
      <c r="F249" s="136">
        <v>0</v>
      </c>
      <c r="G249" s="136">
        <v>0</v>
      </c>
      <c r="H249" s="136">
        <v>0</v>
      </c>
      <c r="I249" s="136">
        <v>0</v>
      </c>
      <c r="J249" s="544">
        <v>0</v>
      </c>
      <c r="K249" s="554">
        <v>0</v>
      </c>
      <c r="L249" s="136">
        <v>0</v>
      </c>
      <c r="M249" s="136">
        <f t="shared" si="18"/>
        <v>0</v>
      </c>
      <c r="N249" s="136">
        <v>0</v>
      </c>
      <c r="O249" s="554">
        <v>0</v>
      </c>
    </row>
    <row r="250" spans="1:15" ht="25.5" hidden="1" customHeight="1" x14ac:dyDescent="0.25">
      <c r="A250" s="658" t="s">
        <v>1078</v>
      </c>
      <c r="B250" s="659"/>
      <c r="C250" s="134" t="s">
        <v>1079</v>
      </c>
      <c r="D250" s="135" t="s">
        <v>1080</v>
      </c>
      <c r="E250" s="135"/>
      <c r="F250" s="136">
        <v>0</v>
      </c>
      <c r="G250" s="136">
        <v>0</v>
      </c>
      <c r="H250" s="136">
        <v>0</v>
      </c>
      <c r="I250" s="136">
        <v>0</v>
      </c>
      <c r="J250" s="544">
        <v>0</v>
      </c>
      <c r="K250" s="554">
        <v>0</v>
      </c>
      <c r="L250" s="136">
        <v>0</v>
      </c>
      <c r="M250" s="136">
        <f t="shared" si="18"/>
        <v>0</v>
      </c>
      <c r="N250" s="136">
        <v>0</v>
      </c>
      <c r="O250" s="554">
        <v>0</v>
      </c>
    </row>
    <row r="251" spans="1:15" ht="15.75" hidden="1" customHeight="1" x14ac:dyDescent="0.25">
      <c r="A251" s="658" t="s">
        <v>1081</v>
      </c>
      <c r="B251" s="659"/>
      <c r="C251" s="140" t="s">
        <v>1039</v>
      </c>
      <c r="D251" s="142" t="s">
        <v>1080</v>
      </c>
      <c r="E251" s="142"/>
      <c r="F251" s="136">
        <v>0</v>
      </c>
      <c r="G251" s="136">
        <v>0</v>
      </c>
      <c r="H251" s="136">
        <v>0</v>
      </c>
      <c r="I251" s="136">
        <v>0</v>
      </c>
      <c r="J251" s="544">
        <v>0</v>
      </c>
      <c r="K251" s="554">
        <v>0</v>
      </c>
      <c r="L251" s="136">
        <v>0</v>
      </c>
      <c r="M251" s="136">
        <f t="shared" si="18"/>
        <v>0</v>
      </c>
      <c r="N251" s="136">
        <v>0</v>
      </c>
      <c r="O251" s="554">
        <v>0</v>
      </c>
    </row>
    <row r="252" spans="1:15" ht="15.75" hidden="1" customHeight="1" x14ac:dyDescent="0.25">
      <c r="A252" s="658" t="s">
        <v>1082</v>
      </c>
      <c r="B252" s="659"/>
      <c r="C252" s="140" t="s">
        <v>1041</v>
      </c>
      <c r="D252" s="142" t="s">
        <v>1080</v>
      </c>
      <c r="E252" s="142"/>
      <c r="F252" s="136">
        <v>0</v>
      </c>
      <c r="G252" s="136">
        <v>0</v>
      </c>
      <c r="H252" s="136">
        <v>0</v>
      </c>
      <c r="I252" s="136">
        <v>0</v>
      </c>
      <c r="J252" s="544">
        <v>0</v>
      </c>
      <c r="K252" s="554">
        <v>0</v>
      </c>
      <c r="L252" s="136">
        <v>0</v>
      </c>
      <c r="M252" s="136">
        <f t="shared" si="18"/>
        <v>0</v>
      </c>
      <c r="N252" s="136">
        <v>0</v>
      </c>
      <c r="O252" s="554">
        <v>0</v>
      </c>
    </row>
    <row r="253" spans="1:15" ht="15.75" hidden="1" customHeight="1" x14ac:dyDescent="0.25">
      <c r="A253" s="658" t="s">
        <v>1083</v>
      </c>
      <c r="B253" s="659"/>
      <c r="C253" s="140" t="s">
        <v>1043</v>
      </c>
      <c r="D253" s="142" t="s">
        <v>1080</v>
      </c>
      <c r="E253" s="142"/>
      <c r="F253" s="136">
        <v>0</v>
      </c>
      <c r="G253" s="136">
        <v>0</v>
      </c>
      <c r="H253" s="136">
        <v>0</v>
      </c>
      <c r="I253" s="136">
        <v>0</v>
      </c>
      <c r="J253" s="544">
        <v>0</v>
      </c>
      <c r="K253" s="554">
        <v>0</v>
      </c>
      <c r="L253" s="136">
        <v>0</v>
      </c>
      <c r="M253" s="136">
        <f t="shared" si="18"/>
        <v>0</v>
      </c>
      <c r="N253" s="136">
        <v>0</v>
      </c>
      <c r="O253" s="554">
        <v>0</v>
      </c>
    </row>
    <row r="254" spans="1:15" ht="15.75" hidden="1" customHeight="1" x14ac:dyDescent="0.25">
      <c r="A254" s="658" t="s">
        <v>1084</v>
      </c>
      <c r="B254" s="659"/>
      <c r="C254" s="134" t="s">
        <v>1045</v>
      </c>
      <c r="D254" s="142" t="s">
        <v>1080</v>
      </c>
      <c r="E254" s="142"/>
      <c r="F254" s="136">
        <v>0</v>
      </c>
      <c r="G254" s="136">
        <v>0</v>
      </c>
      <c r="H254" s="136">
        <v>0</v>
      </c>
      <c r="I254" s="136">
        <v>0</v>
      </c>
      <c r="J254" s="544">
        <v>0</v>
      </c>
      <c r="K254" s="554">
        <v>0</v>
      </c>
      <c r="L254" s="136">
        <v>0</v>
      </c>
      <c r="M254" s="136">
        <f t="shared" si="18"/>
        <v>0</v>
      </c>
      <c r="N254" s="136">
        <v>0</v>
      </c>
      <c r="O254" s="554">
        <v>0</v>
      </c>
    </row>
    <row r="255" spans="1:15" ht="15.75" hidden="1" customHeight="1" x14ac:dyDescent="0.25">
      <c r="A255" s="658" t="s">
        <v>1085</v>
      </c>
      <c r="B255" s="659"/>
      <c r="C255" s="134" t="s">
        <v>1047</v>
      </c>
      <c r="D255" s="142" t="s">
        <v>1080</v>
      </c>
      <c r="E255" s="142"/>
      <c r="F255" s="136">
        <v>0</v>
      </c>
      <c r="G255" s="136">
        <v>0</v>
      </c>
      <c r="H255" s="136">
        <v>0</v>
      </c>
      <c r="I255" s="136">
        <v>0</v>
      </c>
      <c r="J255" s="544">
        <v>0</v>
      </c>
      <c r="K255" s="554">
        <v>0</v>
      </c>
      <c r="L255" s="136">
        <v>0</v>
      </c>
      <c r="M255" s="136">
        <f t="shared" si="18"/>
        <v>0</v>
      </c>
      <c r="N255" s="136">
        <v>0</v>
      </c>
      <c r="O255" s="554">
        <v>0</v>
      </c>
    </row>
    <row r="256" spans="1:15" ht="15.75" hidden="1" customHeight="1" x14ac:dyDescent="0.25">
      <c r="A256" s="658" t="s">
        <v>1086</v>
      </c>
      <c r="B256" s="659"/>
      <c r="C256" s="134" t="s">
        <v>1049</v>
      </c>
      <c r="D256" s="142" t="s">
        <v>1080</v>
      </c>
      <c r="E256" s="142"/>
      <c r="F256" s="136">
        <v>0</v>
      </c>
      <c r="G256" s="136">
        <v>0</v>
      </c>
      <c r="H256" s="136">
        <v>0</v>
      </c>
      <c r="I256" s="136">
        <v>0</v>
      </c>
      <c r="J256" s="544">
        <v>0</v>
      </c>
      <c r="K256" s="554">
        <v>0</v>
      </c>
      <c r="L256" s="136">
        <v>0</v>
      </c>
      <c r="M256" s="136">
        <f t="shared" si="18"/>
        <v>0</v>
      </c>
      <c r="N256" s="136">
        <v>0</v>
      </c>
      <c r="O256" s="554">
        <v>0</v>
      </c>
    </row>
    <row r="257" spans="1:15" ht="15.75" hidden="1" customHeight="1" x14ac:dyDescent="0.25">
      <c r="A257" s="658" t="s">
        <v>1087</v>
      </c>
      <c r="B257" s="659"/>
      <c r="C257" s="140" t="s">
        <v>1051</v>
      </c>
      <c r="D257" s="142" t="s">
        <v>1080</v>
      </c>
      <c r="E257" s="142"/>
      <c r="F257" s="136">
        <v>0</v>
      </c>
      <c r="G257" s="136">
        <v>0</v>
      </c>
      <c r="H257" s="136">
        <v>0</v>
      </c>
      <c r="I257" s="136">
        <v>0</v>
      </c>
      <c r="J257" s="544">
        <v>0</v>
      </c>
      <c r="K257" s="554">
        <v>0</v>
      </c>
      <c r="L257" s="136">
        <v>0</v>
      </c>
      <c r="M257" s="136">
        <f t="shared" si="18"/>
        <v>0</v>
      </c>
      <c r="N257" s="136">
        <v>0</v>
      </c>
      <c r="O257" s="554">
        <v>0</v>
      </c>
    </row>
    <row r="258" spans="1:15" ht="15.75" hidden="1" customHeight="1" x14ac:dyDescent="0.25">
      <c r="A258" s="658" t="s">
        <v>1088</v>
      </c>
      <c r="B258" s="659"/>
      <c r="C258" s="140" t="s">
        <v>1053</v>
      </c>
      <c r="D258" s="142" t="s">
        <v>1080</v>
      </c>
      <c r="E258" s="142"/>
      <c r="F258" s="136">
        <v>0</v>
      </c>
      <c r="G258" s="136">
        <v>0</v>
      </c>
      <c r="H258" s="136">
        <v>0</v>
      </c>
      <c r="I258" s="136">
        <v>0</v>
      </c>
      <c r="J258" s="544">
        <v>0</v>
      </c>
      <c r="K258" s="554">
        <v>0</v>
      </c>
      <c r="L258" s="136">
        <v>0</v>
      </c>
      <c r="M258" s="136">
        <f t="shared" si="18"/>
        <v>0</v>
      </c>
      <c r="N258" s="136">
        <v>0</v>
      </c>
      <c r="O258" s="554">
        <v>0</v>
      </c>
    </row>
    <row r="259" spans="1:15" ht="15.75" hidden="1" customHeight="1" x14ac:dyDescent="0.25">
      <c r="A259" s="658" t="s">
        <v>1089</v>
      </c>
      <c r="B259" s="659"/>
      <c r="C259" s="140" t="s">
        <v>1055</v>
      </c>
      <c r="D259" s="142" t="s">
        <v>1080</v>
      </c>
      <c r="E259" s="142"/>
      <c r="F259" s="136">
        <v>0</v>
      </c>
      <c r="G259" s="136">
        <v>0</v>
      </c>
      <c r="H259" s="136">
        <v>0</v>
      </c>
      <c r="I259" s="136">
        <v>0</v>
      </c>
      <c r="J259" s="544">
        <v>0</v>
      </c>
      <c r="K259" s="554">
        <v>0</v>
      </c>
      <c r="L259" s="136">
        <v>0</v>
      </c>
      <c r="M259" s="136">
        <f t="shared" si="18"/>
        <v>0</v>
      </c>
      <c r="N259" s="136">
        <v>0</v>
      </c>
      <c r="O259" s="554">
        <v>0</v>
      </c>
    </row>
    <row r="260" spans="1:15" ht="15.75" hidden="1" customHeight="1" x14ac:dyDescent="0.25">
      <c r="A260" s="658" t="s">
        <v>1090</v>
      </c>
      <c r="B260" s="659"/>
      <c r="C260" s="140" t="s">
        <v>1057</v>
      </c>
      <c r="D260" s="142" t="s">
        <v>1080</v>
      </c>
      <c r="E260" s="142"/>
      <c r="F260" s="136">
        <v>0</v>
      </c>
      <c r="G260" s="136">
        <v>0</v>
      </c>
      <c r="H260" s="136">
        <v>0</v>
      </c>
      <c r="I260" s="136">
        <v>0</v>
      </c>
      <c r="J260" s="544">
        <v>0</v>
      </c>
      <c r="K260" s="554">
        <v>0</v>
      </c>
      <c r="L260" s="136">
        <v>0</v>
      </c>
      <c r="M260" s="136">
        <f t="shared" si="18"/>
        <v>0</v>
      </c>
      <c r="N260" s="136">
        <v>0</v>
      </c>
      <c r="O260" s="554">
        <v>0</v>
      </c>
    </row>
    <row r="261" spans="1:15" x14ac:dyDescent="0.25">
      <c r="A261" s="658" t="s">
        <v>1091</v>
      </c>
      <c r="B261" s="659"/>
      <c r="C261" s="140" t="s">
        <v>1092</v>
      </c>
      <c r="D261" s="135" t="s">
        <v>1093</v>
      </c>
      <c r="E261" s="135"/>
      <c r="F261" s="136">
        <v>0</v>
      </c>
      <c r="G261" s="136">
        <v>0</v>
      </c>
      <c r="H261" s="136">
        <v>0</v>
      </c>
      <c r="I261" s="136">
        <v>3556097</v>
      </c>
      <c r="J261" s="544">
        <v>89324</v>
      </c>
      <c r="K261" s="554">
        <v>0</v>
      </c>
      <c r="L261" s="136">
        <f t="shared" ref="L261:N261" si="21">SUM(L262:L271)</f>
        <v>0</v>
      </c>
      <c r="M261" s="136">
        <f t="shared" si="21"/>
        <v>0</v>
      </c>
      <c r="N261" s="136">
        <f t="shared" si="21"/>
        <v>0</v>
      </c>
      <c r="O261" s="554">
        <v>0</v>
      </c>
    </row>
    <row r="262" spans="1:15" x14ac:dyDescent="0.25">
      <c r="A262" s="658" t="s">
        <v>1094</v>
      </c>
      <c r="B262" s="659"/>
      <c r="C262" s="140" t="s">
        <v>1039</v>
      </c>
      <c r="D262" s="142" t="s">
        <v>1093</v>
      </c>
      <c r="E262" s="142"/>
      <c r="F262" s="136">
        <v>0</v>
      </c>
      <c r="G262" s="136">
        <v>0</v>
      </c>
      <c r="H262" s="136">
        <v>0</v>
      </c>
      <c r="I262" s="136">
        <v>0</v>
      </c>
      <c r="J262" s="544">
        <v>0</v>
      </c>
      <c r="K262" s="554">
        <v>0</v>
      </c>
      <c r="L262" s="136">
        <v>0</v>
      </c>
      <c r="M262" s="136">
        <f t="shared" si="18"/>
        <v>0</v>
      </c>
      <c r="N262" s="136">
        <v>0</v>
      </c>
      <c r="O262" s="554">
        <v>0</v>
      </c>
    </row>
    <row r="263" spans="1:15" x14ac:dyDescent="0.25">
      <c r="A263" s="658" t="s">
        <v>1095</v>
      </c>
      <c r="B263" s="659"/>
      <c r="C263" s="140" t="s">
        <v>1041</v>
      </c>
      <c r="D263" s="135" t="s">
        <v>1093</v>
      </c>
      <c r="E263" s="142"/>
      <c r="F263" s="136">
        <v>0</v>
      </c>
      <c r="G263" s="136">
        <v>0</v>
      </c>
      <c r="H263" s="136">
        <v>0</v>
      </c>
      <c r="I263" s="136">
        <v>0</v>
      </c>
      <c r="J263" s="544">
        <v>0</v>
      </c>
      <c r="K263" s="554">
        <v>0</v>
      </c>
      <c r="L263" s="136">
        <v>0</v>
      </c>
      <c r="M263" s="136">
        <f t="shared" si="18"/>
        <v>0</v>
      </c>
      <c r="N263" s="136">
        <v>0</v>
      </c>
      <c r="O263" s="554">
        <v>0</v>
      </c>
    </row>
    <row r="264" spans="1:15" x14ac:dyDescent="0.25">
      <c r="A264" s="658" t="s">
        <v>1096</v>
      </c>
      <c r="B264" s="659"/>
      <c r="C264" s="140" t="s">
        <v>1043</v>
      </c>
      <c r="D264" s="142" t="s">
        <v>1093</v>
      </c>
      <c r="E264" s="142"/>
      <c r="F264" s="136">
        <v>0</v>
      </c>
      <c r="G264" s="136">
        <v>0</v>
      </c>
      <c r="H264" s="136">
        <v>0</v>
      </c>
      <c r="I264" s="136">
        <v>0</v>
      </c>
      <c r="J264" s="544">
        <v>0</v>
      </c>
      <c r="K264" s="554">
        <v>0</v>
      </c>
      <c r="L264" s="136">
        <v>0</v>
      </c>
      <c r="M264" s="136">
        <f t="shared" si="18"/>
        <v>0</v>
      </c>
      <c r="N264" s="136">
        <v>0</v>
      </c>
      <c r="O264" s="554">
        <v>0</v>
      </c>
    </row>
    <row r="265" spans="1:15" x14ac:dyDescent="0.25">
      <c r="A265" s="658" t="s">
        <v>1097</v>
      </c>
      <c r="B265" s="659"/>
      <c r="C265" s="134" t="s">
        <v>1045</v>
      </c>
      <c r="D265" s="135" t="s">
        <v>1093</v>
      </c>
      <c r="E265" s="142"/>
      <c r="F265" s="136">
        <v>0</v>
      </c>
      <c r="G265" s="136">
        <v>0</v>
      </c>
      <c r="H265" s="136">
        <v>0</v>
      </c>
      <c r="I265" s="136">
        <v>0</v>
      </c>
      <c r="J265" s="544">
        <v>0</v>
      </c>
      <c r="K265" s="554">
        <v>0</v>
      </c>
      <c r="L265" s="136">
        <v>0</v>
      </c>
      <c r="M265" s="136">
        <f t="shared" si="18"/>
        <v>0</v>
      </c>
      <c r="N265" s="136">
        <v>0</v>
      </c>
      <c r="O265" s="554">
        <v>0</v>
      </c>
    </row>
    <row r="266" spans="1:15" x14ac:dyDescent="0.25">
      <c r="A266" s="658" t="s">
        <v>1098</v>
      </c>
      <c r="B266" s="659"/>
      <c r="C266" s="134" t="s">
        <v>1047</v>
      </c>
      <c r="D266" s="142" t="s">
        <v>1093</v>
      </c>
      <c r="E266" s="142"/>
      <c r="F266" s="136">
        <v>0</v>
      </c>
      <c r="G266" s="136">
        <v>0</v>
      </c>
      <c r="H266" s="136">
        <v>0</v>
      </c>
      <c r="I266" s="136">
        <v>0</v>
      </c>
      <c r="J266" s="544">
        <v>0</v>
      </c>
      <c r="K266" s="554">
        <v>0</v>
      </c>
      <c r="L266" s="136">
        <v>0</v>
      </c>
      <c r="M266" s="136">
        <f t="shared" si="18"/>
        <v>0</v>
      </c>
      <c r="N266" s="136">
        <v>0</v>
      </c>
      <c r="O266" s="554">
        <v>0</v>
      </c>
    </row>
    <row r="267" spans="1:15" x14ac:dyDescent="0.25">
      <c r="A267" s="658" t="s">
        <v>1099</v>
      </c>
      <c r="B267" s="659"/>
      <c r="C267" s="134" t="s">
        <v>1049</v>
      </c>
      <c r="D267" s="135" t="s">
        <v>1093</v>
      </c>
      <c r="E267" s="142"/>
      <c r="F267" s="136">
        <v>0</v>
      </c>
      <c r="G267" s="136">
        <v>0</v>
      </c>
      <c r="H267" s="136">
        <v>0</v>
      </c>
      <c r="I267" s="136">
        <v>0</v>
      </c>
      <c r="J267" s="544">
        <v>0</v>
      </c>
      <c r="K267" s="554">
        <v>0</v>
      </c>
      <c r="L267" s="136">
        <v>0</v>
      </c>
      <c r="M267" s="136">
        <f t="shared" si="18"/>
        <v>0</v>
      </c>
      <c r="N267" s="136">
        <v>0</v>
      </c>
      <c r="O267" s="554">
        <v>0</v>
      </c>
    </row>
    <row r="268" spans="1:15" x14ac:dyDescent="0.25">
      <c r="A268" s="658" t="s">
        <v>1100</v>
      </c>
      <c r="B268" s="659"/>
      <c r="C268" s="140" t="s">
        <v>1051</v>
      </c>
      <c r="D268" s="142" t="s">
        <v>1093</v>
      </c>
      <c r="E268" s="142"/>
      <c r="F268" s="136">
        <v>0</v>
      </c>
      <c r="G268" s="136">
        <v>0</v>
      </c>
      <c r="H268" s="136">
        <v>0</v>
      </c>
      <c r="I268" s="136">
        <v>3556097</v>
      </c>
      <c r="J268" s="544">
        <v>0</v>
      </c>
      <c r="K268" s="554">
        <v>0</v>
      </c>
      <c r="L268" s="136">
        <v>0</v>
      </c>
      <c r="M268" s="136">
        <f t="shared" si="18"/>
        <v>0</v>
      </c>
      <c r="N268" s="136">
        <v>0</v>
      </c>
      <c r="O268" s="554"/>
    </row>
    <row r="269" spans="1:15" x14ac:dyDescent="0.25">
      <c r="A269" s="658" t="s">
        <v>1101</v>
      </c>
      <c r="B269" s="659"/>
      <c r="C269" s="140" t="s">
        <v>1053</v>
      </c>
      <c r="D269" s="135" t="s">
        <v>1093</v>
      </c>
      <c r="E269" s="142"/>
      <c r="F269" s="136">
        <v>0</v>
      </c>
      <c r="G269" s="136">
        <v>0</v>
      </c>
      <c r="H269" s="136">
        <v>0</v>
      </c>
      <c r="I269" s="136">
        <v>0</v>
      </c>
      <c r="J269" s="544">
        <v>0</v>
      </c>
      <c r="K269" s="554">
        <v>0</v>
      </c>
      <c r="L269" s="136">
        <v>0</v>
      </c>
      <c r="M269" s="136">
        <f t="shared" si="18"/>
        <v>0</v>
      </c>
      <c r="N269" s="136">
        <v>0</v>
      </c>
      <c r="O269" s="554">
        <v>0</v>
      </c>
    </row>
    <row r="270" spans="1:15" x14ac:dyDescent="0.25">
      <c r="A270" s="658" t="s">
        <v>1102</v>
      </c>
      <c r="B270" s="659"/>
      <c r="C270" s="140" t="s">
        <v>1055</v>
      </c>
      <c r="D270" s="142" t="s">
        <v>1093</v>
      </c>
      <c r="E270" s="142"/>
      <c r="F270" s="136">
        <v>0</v>
      </c>
      <c r="G270" s="136">
        <v>0</v>
      </c>
      <c r="H270" s="136">
        <v>0</v>
      </c>
      <c r="I270" s="136">
        <v>0</v>
      </c>
      <c r="J270" s="544">
        <v>0</v>
      </c>
      <c r="K270" s="554">
        <v>0</v>
      </c>
      <c r="L270" s="136">
        <v>0</v>
      </c>
      <c r="M270" s="136">
        <f t="shared" si="18"/>
        <v>0</v>
      </c>
      <c r="N270" s="136">
        <v>0</v>
      </c>
      <c r="O270" s="554">
        <v>0</v>
      </c>
    </row>
    <row r="271" spans="1:15" x14ac:dyDescent="0.25">
      <c r="A271" s="658" t="s">
        <v>1103</v>
      </c>
      <c r="B271" s="659"/>
      <c r="C271" s="140" t="s">
        <v>1057</v>
      </c>
      <c r="D271" s="135" t="s">
        <v>1093</v>
      </c>
      <c r="E271" s="142"/>
      <c r="F271" s="136">
        <v>0</v>
      </c>
      <c r="G271" s="136">
        <v>0</v>
      </c>
      <c r="H271" s="136">
        <v>0</v>
      </c>
      <c r="I271" s="136">
        <v>0</v>
      </c>
      <c r="J271" s="544">
        <v>0</v>
      </c>
      <c r="K271" s="554">
        <v>0</v>
      </c>
      <c r="L271" s="136">
        <v>0</v>
      </c>
      <c r="M271" s="136">
        <f t="shared" si="18"/>
        <v>0</v>
      </c>
      <c r="N271" s="136">
        <v>0</v>
      </c>
      <c r="O271" s="554">
        <v>0</v>
      </c>
    </row>
    <row r="272" spans="1:15" x14ac:dyDescent="0.25">
      <c r="A272" s="656" t="s">
        <v>1104</v>
      </c>
      <c r="B272" s="657"/>
      <c r="C272" s="137" t="s">
        <v>1105</v>
      </c>
      <c r="D272" s="138" t="s">
        <v>1106</v>
      </c>
      <c r="E272" s="138"/>
      <c r="F272" s="139">
        <v>0</v>
      </c>
      <c r="G272" s="139">
        <v>0</v>
      </c>
      <c r="H272" s="139">
        <v>0</v>
      </c>
      <c r="I272" s="136">
        <v>3556097</v>
      </c>
      <c r="J272" s="544">
        <v>89324</v>
      </c>
      <c r="K272" s="554">
        <v>0</v>
      </c>
      <c r="L272" s="136">
        <f>L249+L250+L261</f>
        <v>0</v>
      </c>
      <c r="M272" s="136">
        <f t="shared" ref="M272:N272" si="22">M249+M250+M261</f>
        <v>0</v>
      </c>
      <c r="N272" s="136">
        <f t="shared" si="22"/>
        <v>0</v>
      </c>
      <c r="O272" s="554">
        <v>0</v>
      </c>
    </row>
    <row r="273" spans="1:15" x14ac:dyDescent="0.25">
      <c r="A273" s="660" t="s">
        <v>1107</v>
      </c>
      <c r="B273" s="661"/>
      <c r="C273" s="145" t="s">
        <v>1108</v>
      </c>
      <c r="D273" s="146" t="s">
        <v>1109</v>
      </c>
      <c r="E273" s="146"/>
      <c r="F273" s="147">
        <v>32730</v>
      </c>
      <c r="G273" s="147">
        <v>3048</v>
      </c>
      <c r="H273" s="147">
        <v>35178</v>
      </c>
      <c r="I273" s="148">
        <v>104684768</v>
      </c>
      <c r="J273" s="547">
        <v>53013497</v>
      </c>
      <c r="K273" s="555">
        <v>48107177</v>
      </c>
      <c r="L273" s="148">
        <f>L49+L85+L185+L215+L224+L248+L272</f>
        <v>3947682</v>
      </c>
      <c r="M273" s="148">
        <f>M49+M85+M185+M215+M224+M248+M272</f>
        <v>52054859</v>
      </c>
      <c r="N273" s="148">
        <f>N49+N85+N185+N215+N224+N248+N272</f>
        <v>42811159</v>
      </c>
      <c r="O273" s="555">
        <v>48107177</v>
      </c>
    </row>
    <row r="274" spans="1:15" x14ac:dyDescent="0.25">
      <c r="A274" s="640">
        <v>266</v>
      </c>
      <c r="B274" s="640"/>
      <c r="C274" s="40" t="s">
        <v>1110</v>
      </c>
      <c r="D274" s="138" t="s">
        <v>1111</v>
      </c>
      <c r="E274" s="138"/>
      <c r="F274" s="149"/>
      <c r="G274" s="149"/>
      <c r="H274" s="149"/>
      <c r="I274" s="147">
        <v>5820785</v>
      </c>
      <c r="J274" s="547">
        <v>25151908</v>
      </c>
      <c r="K274" s="555">
        <v>28073823</v>
      </c>
      <c r="L274" s="147">
        <v>0</v>
      </c>
      <c r="M274" s="139">
        <f t="shared" si="18"/>
        <v>28073823</v>
      </c>
      <c r="N274" s="147">
        <v>28073823</v>
      </c>
      <c r="O274" s="555">
        <v>28073823</v>
      </c>
    </row>
    <row r="275" spans="1:15" x14ac:dyDescent="0.25">
      <c r="A275" s="640">
        <v>268</v>
      </c>
      <c r="B275" s="640"/>
      <c r="C275" s="40" t="s">
        <v>281</v>
      </c>
      <c r="D275" s="138" t="s">
        <v>1112</v>
      </c>
      <c r="E275" s="138"/>
      <c r="F275" s="149"/>
      <c r="G275" s="149"/>
      <c r="H275" s="149"/>
      <c r="I275" s="147">
        <v>1587222</v>
      </c>
      <c r="J275" s="547">
        <v>791652</v>
      </c>
      <c r="K275" s="555">
        <v>0</v>
      </c>
      <c r="L275" s="147">
        <v>0</v>
      </c>
      <c r="M275" s="139">
        <f t="shared" si="18"/>
        <v>0</v>
      </c>
      <c r="N275" s="147">
        <v>0</v>
      </c>
      <c r="O275" s="555">
        <v>0</v>
      </c>
    </row>
    <row r="276" spans="1:15" x14ac:dyDescent="0.25">
      <c r="A276" s="640">
        <v>269</v>
      </c>
      <c r="B276" s="640"/>
      <c r="C276" s="40" t="s">
        <v>45</v>
      </c>
      <c r="D276" s="138" t="s">
        <v>1113</v>
      </c>
      <c r="E276" s="138"/>
      <c r="F276" s="149">
        <v>0</v>
      </c>
      <c r="G276" s="149">
        <v>0</v>
      </c>
      <c r="H276" s="149">
        <v>0</v>
      </c>
      <c r="I276" s="147">
        <v>7408007</v>
      </c>
      <c r="J276" s="547">
        <v>25943560</v>
      </c>
      <c r="K276" s="555">
        <v>28073823</v>
      </c>
      <c r="L276" s="147">
        <f t="shared" ref="L276:N276" si="23">SUM(L274:L275)</f>
        <v>0</v>
      </c>
      <c r="M276" s="147">
        <f t="shared" si="23"/>
        <v>28073823</v>
      </c>
      <c r="N276" s="147">
        <f t="shared" si="23"/>
        <v>28073823</v>
      </c>
      <c r="O276" s="555">
        <v>28073823</v>
      </c>
    </row>
    <row r="277" spans="1:15" x14ac:dyDescent="0.25">
      <c r="A277" s="640">
        <v>270</v>
      </c>
      <c r="B277" s="640"/>
      <c r="C277" s="40" t="s">
        <v>1114</v>
      </c>
      <c r="D277" s="138" t="s">
        <v>1115</v>
      </c>
      <c r="E277" s="138"/>
      <c r="F277" s="149">
        <v>32730</v>
      </c>
      <c r="G277" s="149">
        <v>3048</v>
      </c>
      <c r="H277" s="149">
        <v>35178</v>
      </c>
      <c r="I277" s="149">
        <v>112092775</v>
      </c>
      <c r="J277" s="545">
        <v>78957057</v>
      </c>
      <c r="K277" s="555">
        <v>76181000</v>
      </c>
      <c r="L277" s="149">
        <f t="shared" ref="L277:N277" si="24">L273+L276</f>
        <v>3947682</v>
      </c>
      <c r="M277" s="149">
        <f t="shared" si="24"/>
        <v>80128682</v>
      </c>
      <c r="N277" s="149">
        <f t="shared" si="24"/>
        <v>70884982</v>
      </c>
      <c r="O277" s="555">
        <v>76181000</v>
      </c>
    </row>
    <row r="278" spans="1:15" x14ac:dyDescent="0.25">
      <c r="D278" s="133"/>
      <c r="K278" s="176"/>
      <c r="O278" s="176"/>
    </row>
    <row r="279" spans="1:15" ht="15.75" customHeight="1" x14ac:dyDescent="0.25">
      <c r="A279" s="645" t="s">
        <v>15</v>
      </c>
      <c r="B279" s="645"/>
      <c r="C279" s="646" t="s">
        <v>695</v>
      </c>
      <c r="D279" s="648" t="s">
        <v>697</v>
      </c>
      <c r="E279" s="179"/>
      <c r="F279" s="650" t="s">
        <v>698</v>
      </c>
      <c r="G279" s="645" t="s">
        <v>699</v>
      </c>
      <c r="H279" s="645" t="s">
        <v>700</v>
      </c>
      <c r="I279" s="638" t="s">
        <v>1431</v>
      </c>
      <c r="J279" s="638" t="s">
        <v>1472</v>
      </c>
      <c r="K279" s="644" t="s">
        <v>1463</v>
      </c>
      <c r="L279" s="644" t="s">
        <v>699</v>
      </c>
      <c r="M279" s="644" t="str">
        <f>M5</f>
        <v>2025.06.30. módosított előirányzat</v>
      </c>
      <c r="N279" s="638" t="str">
        <f>N5</f>
        <v>2025.06.30.  teljesítés</v>
      </c>
      <c r="O279" s="662" t="s">
        <v>1463</v>
      </c>
    </row>
    <row r="280" spans="1:15" ht="29.25" customHeight="1" x14ac:dyDescent="0.25">
      <c r="A280" s="645"/>
      <c r="B280" s="645"/>
      <c r="C280" s="647"/>
      <c r="D280" s="649"/>
      <c r="E280" s="180"/>
      <c r="F280" s="651"/>
      <c r="G280" s="645"/>
      <c r="H280" s="645"/>
      <c r="I280" s="639"/>
      <c r="J280" s="639"/>
      <c r="K280" s="644"/>
      <c r="L280" s="644"/>
      <c r="M280" s="644"/>
      <c r="N280" s="639"/>
      <c r="O280" s="663"/>
    </row>
    <row r="281" spans="1:15" x14ac:dyDescent="0.25">
      <c r="A281" s="664" t="s">
        <v>391</v>
      </c>
      <c r="B281" s="664"/>
      <c r="C281" s="134" t="s">
        <v>1116</v>
      </c>
      <c r="D281" s="150" t="s">
        <v>1117</v>
      </c>
      <c r="E281" s="151"/>
      <c r="F281" s="136">
        <v>3800</v>
      </c>
      <c r="G281" s="136">
        <v>1306</v>
      </c>
      <c r="H281" s="136">
        <v>5106</v>
      </c>
      <c r="I281" s="136">
        <v>8056524</v>
      </c>
      <c r="J281" s="548">
        <v>9847502</v>
      </c>
      <c r="K281" s="552">
        <f>848400+5400000+720000</f>
        <v>6968400</v>
      </c>
      <c r="L281" s="136">
        <v>3503342</v>
      </c>
      <c r="M281" s="136">
        <f>SUM(K281:L281)</f>
        <v>10471742</v>
      </c>
      <c r="N281" s="136">
        <v>3561954</v>
      </c>
      <c r="O281" s="552">
        <f>848400+5400000+720000</f>
        <v>6968400</v>
      </c>
    </row>
    <row r="282" spans="1:15" x14ac:dyDescent="0.25">
      <c r="A282" s="664" t="s">
        <v>393</v>
      </c>
      <c r="B282" s="664"/>
      <c r="C282" s="134" t="s">
        <v>1118</v>
      </c>
      <c r="D282" s="150" t="s">
        <v>1119</v>
      </c>
      <c r="E282" s="151"/>
      <c r="F282" s="136">
        <v>0</v>
      </c>
      <c r="G282" s="136">
        <v>0</v>
      </c>
      <c r="H282" s="136">
        <v>0</v>
      </c>
      <c r="I282" s="136">
        <v>1032000</v>
      </c>
      <c r="J282" s="548">
        <v>563400</v>
      </c>
      <c r="K282" s="552">
        <v>0</v>
      </c>
      <c r="L282" s="136">
        <v>0</v>
      </c>
      <c r="M282" s="136">
        <f t="shared" ref="M282:M294" si="25">SUM(K282:L282)</f>
        <v>0</v>
      </c>
      <c r="N282" s="136">
        <v>0</v>
      </c>
      <c r="O282" s="552">
        <v>0</v>
      </c>
    </row>
    <row r="283" spans="1:15" x14ac:dyDescent="0.25">
      <c r="A283" s="664" t="s">
        <v>395</v>
      </c>
      <c r="B283" s="664"/>
      <c r="C283" s="134" t="s">
        <v>1120</v>
      </c>
      <c r="D283" s="150" t="s">
        <v>1121</v>
      </c>
      <c r="E283" s="151"/>
      <c r="F283" s="136">
        <v>0</v>
      </c>
      <c r="G283" s="136">
        <v>0</v>
      </c>
      <c r="H283" s="136">
        <v>0</v>
      </c>
      <c r="I283" s="136"/>
      <c r="J283" s="548">
        <v>0</v>
      </c>
      <c r="K283" s="552">
        <v>0</v>
      </c>
      <c r="L283" s="136">
        <v>0</v>
      </c>
      <c r="M283" s="136">
        <f t="shared" si="25"/>
        <v>0</v>
      </c>
      <c r="N283" s="136">
        <v>0</v>
      </c>
      <c r="O283" s="552">
        <v>0</v>
      </c>
    </row>
    <row r="284" spans="1:15" x14ac:dyDescent="0.25">
      <c r="A284" s="664" t="s">
        <v>397</v>
      </c>
      <c r="B284" s="664"/>
      <c r="C284" s="134" t="s">
        <v>1122</v>
      </c>
      <c r="D284" s="150" t="s">
        <v>1123</v>
      </c>
      <c r="E284" s="151"/>
      <c r="F284" s="136">
        <v>0</v>
      </c>
      <c r="G284" s="136">
        <v>0</v>
      </c>
      <c r="H284" s="136">
        <v>0</v>
      </c>
      <c r="I284" s="136">
        <v>0</v>
      </c>
      <c r="J284" s="548">
        <v>0</v>
      </c>
      <c r="K284" s="552">
        <v>0</v>
      </c>
      <c r="L284" s="136">
        <v>0</v>
      </c>
      <c r="M284" s="136">
        <f t="shared" si="25"/>
        <v>0</v>
      </c>
      <c r="N284" s="136">
        <v>0</v>
      </c>
      <c r="O284" s="552">
        <v>0</v>
      </c>
    </row>
    <row r="285" spans="1:15" x14ac:dyDescent="0.25">
      <c r="A285" s="664" t="s">
        <v>399</v>
      </c>
      <c r="B285" s="664"/>
      <c r="C285" s="134" t="s">
        <v>1124</v>
      </c>
      <c r="D285" s="150" t="s">
        <v>1125</v>
      </c>
      <c r="E285" s="151"/>
      <c r="F285" s="136">
        <v>0</v>
      </c>
      <c r="G285" s="136">
        <v>0</v>
      </c>
      <c r="H285" s="136">
        <v>0</v>
      </c>
      <c r="I285" s="136">
        <v>0</v>
      </c>
      <c r="J285" s="548">
        <v>0</v>
      </c>
      <c r="K285" s="552">
        <v>0</v>
      </c>
      <c r="L285" s="136">
        <v>0</v>
      </c>
      <c r="M285" s="136">
        <f t="shared" si="25"/>
        <v>0</v>
      </c>
      <c r="N285" s="136">
        <v>0</v>
      </c>
      <c r="O285" s="552">
        <v>0</v>
      </c>
    </row>
    <row r="286" spans="1:15" x14ac:dyDescent="0.25">
      <c r="A286" s="664" t="s">
        <v>401</v>
      </c>
      <c r="B286" s="664"/>
      <c r="C286" s="134" t="s">
        <v>1126</v>
      </c>
      <c r="D286" s="150" t="s">
        <v>1127</v>
      </c>
      <c r="E286" s="151"/>
      <c r="F286" s="136">
        <v>0</v>
      </c>
      <c r="G286" s="136">
        <v>0</v>
      </c>
      <c r="H286" s="136">
        <v>0</v>
      </c>
      <c r="I286" s="136">
        <v>0</v>
      </c>
      <c r="J286" s="548">
        <v>0</v>
      </c>
      <c r="K286" s="552">
        <v>0</v>
      </c>
      <c r="L286" s="136">
        <v>0</v>
      </c>
      <c r="M286" s="136">
        <f t="shared" si="25"/>
        <v>0</v>
      </c>
      <c r="N286" s="136">
        <v>0</v>
      </c>
      <c r="O286" s="552">
        <v>0</v>
      </c>
    </row>
    <row r="287" spans="1:15" x14ac:dyDescent="0.25">
      <c r="A287" s="664" t="s">
        <v>403</v>
      </c>
      <c r="B287" s="664"/>
      <c r="C287" s="134" t="s">
        <v>1128</v>
      </c>
      <c r="D287" s="150" t="s">
        <v>1129</v>
      </c>
      <c r="E287" s="151"/>
      <c r="F287" s="136">
        <v>60</v>
      </c>
      <c r="G287" s="136">
        <v>0</v>
      </c>
      <c r="H287" s="136">
        <v>60</v>
      </c>
      <c r="I287" s="136">
        <v>0</v>
      </c>
      <c r="J287" s="548">
        <v>0</v>
      </c>
      <c r="K287" s="552">
        <v>0</v>
      </c>
      <c r="L287" s="136">
        <v>0</v>
      </c>
      <c r="M287" s="136">
        <f t="shared" si="25"/>
        <v>0</v>
      </c>
      <c r="N287" s="136">
        <v>0</v>
      </c>
      <c r="O287" s="552">
        <v>0</v>
      </c>
    </row>
    <row r="288" spans="1:15" x14ac:dyDescent="0.25">
      <c r="A288" s="664" t="s">
        <v>405</v>
      </c>
      <c r="B288" s="664"/>
      <c r="C288" s="134" t="s">
        <v>1130</v>
      </c>
      <c r="D288" s="150" t="s">
        <v>1131</v>
      </c>
      <c r="E288" s="151"/>
      <c r="F288" s="136">
        <v>0</v>
      </c>
      <c r="G288" s="136">
        <v>0</v>
      </c>
      <c r="H288" s="136">
        <v>0</v>
      </c>
      <c r="I288" s="136">
        <v>0</v>
      </c>
      <c r="J288" s="548">
        <v>0</v>
      </c>
      <c r="K288" s="552">
        <v>0</v>
      </c>
      <c r="L288" s="136">
        <v>0</v>
      </c>
      <c r="M288" s="136">
        <f t="shared" si="25"/>
        <v>0</v>
      </c>
      <c r="N288" s="136">
        <v>0</v>
      </c>
      <c r="O288" s="552">
        <v>0</v>
      </c>
    </row>
    <row r="289" spans="1:15" x14ac:dyDescent="0.25">
      <c r="A289" s="664" t="s">
        <v>407</v>
      </c>
      <c r="B289" s="664"/>
      <c r="C289" s="134" t="s">
        <v>1132</v>
      </c>
      <c r="D289" s="150" t="s">
        <v>1133</v>
      </c>
      <c r="E289" s="151"/>
      <c r="F289" s="136">
        <v>95</v>
      </c>
      <c r="G289" s="136">
        <v>0</v>
      </c>
      <c r="H289" s="136">
        <v>95</v>
      </c>
      <c r="I289" s="136">
        <v>90636</v>
      </c>
      <c r="J289" s="548">
        <v>95616</v>
      </c>
      <c r="K289" s="552">
        <v>180000</v>
      </c>
      <c r="L289" s="136">
        <v>0</v>
      </c>
      <c r="M289" s="136">
        <f t="shared" si="25"/>
        <v>180000</v>
      </c>
      <c r="N289" s="136">
        <v>85548</v>
      </c>
      <c r="O289" s="552">
        <v>180000</v>
      </c>
    </row>
    <row r="290" spans="1:15" x14ac:dyDescent="0.25">
      <c r="A290" s="664" t="s">
        <v>409</v>
      </c>
      <c r="B290" s="664"/>
      <c r="C290" s="134" t="s">
        <v>1134</v>
      </c>
      <c r="D290" s="150" t="s">
        <v>1135</v>
      </c>
      <c r="E290" s="151"/>
      <c r="F290" s="136">
        <v>5</v>
      </c>
      <c r="G290" s="136">
        <v>0</v>
      </c>
      <c r="H290" s="136">
        <v>5</v>
      </c>
      <c r="I290" s="136">
        <v>0</v>
      </c>
      <c r="J290" s="548">
        <v>0</v>
      </c>
      <c r="K290" s="552">
        <v>0</v>
      </c>
      <c r="L290" s="136">
        <v>0</v>
      </c>
      <c r="M290" s="136">
        <f t="shared" si="25"/>
        <v>0</v>
      </c>
      <c r="N290" s="136">
        <v>0</v>
      </c>
      <c r="O290" s="552">
        <v>0</v>
      </c>
    </row>
    <row r="291" spans="1:15" x14ac:dyDescent="0.25">
      <c r="A291" s="664" t="s">
        <v>411</v>
      </c>
      <c r="B291" s="664"/>
      <c r="C291" s="134" t="s">
        <v>1136</v>
      </c>
      <c r="D291" s="150" t="s">
        <v>1137</v>
      </c>
      <c r="E291" s="151"/>
      <c r="F291" s="136">
        <v>0</v>
      </c>
      <c r="G291" s="136">
        <v>0</v>
      </c>
      <c r="H291" s="136">
        <v>0</v>
      </c>
      <c r="I291" s="136">
        <v>0</v>
      </c>
      <c r="J291" s="548">
        <v>0</v>
      </c>
      <c r="K291" s="552">
        <v>0</v>
      </c>
      <c r="L291" s="136">
        <v>0</v>
      </c>
      <c r="M291" s="136">
        <f t="shared" si="25"/>
        <v>0</v>
      </c>
      <c r="N291" s="136">
        <v>0</v>
      </c>
      <c r="O291" s="552">
        <v>0</v>
      </c>
    </row>
    <row r="292" spans="1:15" x14ac:dyDescent="0.25">
      <c r="A292" s="664" t="s">
        <v>413</v>
      </c>
      <c r="B292" s="664"/>
      <c r="C292" s="134" t="s">
        <v>1138</v>
      </c>
      <c r="D292" s="150" t="s">
        <v>1139</v>
      </c>
      <c r="E292" s="151"/>
      <c r="F292" s="136">
        <v>0</v>
      </c>
      <c r="G292" s="136">
        <v>0</v>
      </c>
      <c r="H292" s="136">
        <v>0</v>
      </c>
      <c r="I292" s="136">
        <v>0</v>
      </c>
      <c r="J292" s="548">
        <v>0</v>
      </c>
      <c r="K292" s="552">
        <v>0</v>
      </c>
      <c r="L292" s="136">
        <v>0</v>
      </c>
      <c r="M292" s="136">
        <f t="shared" si="25"/>
        <v>0</v>
      </c>
      <c r="N292" s="136">
        <v>0</v>
      </c>
      <c r="O292" s="552">
        <v>0</v>
      </c>
    </row>
    <row r="293" spans="1:15" x14ac:dyDescent="0.25">
      <c r="A293" s="664" t="s">
        <v>415</v>
      </c>
      <c r="B293" s="664"/>
      <c r="C293" s="134" t="s">
        <v>1140</v>
      </c>
      <c r="D293" s="150" t="s">
        <v>1141</v>
      </c>
      <c r="E293" s="151"/>
      <c r="F293" s="136">
        <v>88</v>
      </c>
      <c r="G293" s="136">
        <v>19</v>
      </c>
      <c r="H293" s="136">
        <v>107</v>
      </c>
      <c r="I293" s="136">
        <v>365000</v>
      </c>
      <c r="J293" s="548">
        <v>29787</v>
      </c>
      <c r="K293" s="552">
        <f>12000*3+64000</f>
        <v>100000</v>
      </c>
      <c r="L293" s="136">
        <v>136258</v>
      </c>
      <c r="M293" s="136">
        <f t="shared" si="25"/>
        <v>236258</v>
      </c>
      <c r="N293" s="136">
        <v>181585</v>
      </c>
      <c r="O293" s="552">
        <f>12000*3+64000</f>
        <v>100000</v>
      </c>
    </row>
    <row r="294" spans="1:15" x14ac:dyDescent="0.25">
      <c r="A294" s="664" t="s">
        <v>417</v>
      </c>
      <c r="B294" s="664"/>
      <c r="C294" s="152" t="s">
        <v>1142</v>
      </c>
      <c r="D294" s="150" t="s">
        <v>1141</v>
      </c>
      <c r="E294" s="153"/>
      <c r="F294" s="136">
        <v>0</v>
      </c>
      <c r="G294" s="136">
        <v>0</v>
      </c>
      <c r="H294" s="136">
        <v>0</v>
      </c>
      <c r="I294" s="136">
        <v>0</v>
      </c>
      <c r="J294" s="548">
        <v>0</v>
      </c>
      <c r="K294" s="552">
        <v>0</v>
      </c>
      <c r="L294" s="136">
        <v>0</v>
      </c>
      <c r="M294" s="136">
        <f t="shared" si="25"/>
        <v>0</v>
      </c>
      <c r="N294" s="136">
        <v>0</v>
      </c>
      <c r="O294" s="552">
        <v>0</v>
      </c>
    </row>
    <row r="295" spans="1:15" x14ac:dyDescent="0.25">
      <c r="A295" s="640" t="s">
        <v>419</v>
      </c>
      <c r="B295" s="640"/>
      <c r="C295" s="137" t="s">
        <v>1143</v>
      </c>
      <c r="D295" s="154" t="s">
        <v>1144</v>
      </c>
      <c r="E295" s="155"/>
      <c r="F295" s="139">
        <v>4048</v>
      </c>
      <c r="G295" s="139">
        <v>1325</v>
      </c>
      <c r="H295" s="139">
        <v>5373</v>
      </c>
      <c r="I295" s="139">
        <v>9544160</v>
      </c>
      <c r="J295" s="549">
        <v>10536305</v>
      </c>
      <c r="K295" s="553">
        <f t="shared" ref="K295" si="26">SUM(K281:K293)</f>
        <v>7248400</v>
      </c>
      <c r="L295" s="139">
        <f t="shared" ref="L295:N295" si="27">SUM(L281:L293)</f>
        <v>3639600</v>
      </c>
      <c r="M295" s="139">
        <f t="shared" si="27"/>
        <v>10888000</v>
      </c>
      <c r="N295" s="139">
        <f t="shared" si="27"/>
        <v>3829087</v>
      </c>
      <c r="O295" s="553">
        <f t="shared" ref="O295" si="28">SUM(O281:O293)</f>
        <v>7248400</v>
      </c>
    </row>
    <row r="296" spans="1:15" x14ac:dyDescent="0.25">
      <c r="A296" s="664" t="s">
        <v>421</v>
      </c>
      <c r="B296" s="664"/>
      <c r="C296" s="134" t="s">
        <v>1145</v>
      </c>
      <c r="D296" s="150" t="s">
        <v>1146</v>
      </c>
      <c r="E296" s="151"/>
      <c r="F296" s="136">
        <v>1661</v>
      </c>
      <c r="G296" s="136">
        <v>0</v>
      </c>
      <c r="H296" s="136">
        <v>1661</v>
      </c>
      <c r="I296" s="136">
        <v>4665000</v>
      </c>
      <c r="J296" s="548">
        <v>5529257</v>
      </c>
      <c r="K296" s="552">
        <f>14226768+1009020</f>
        <v>15235788</v>
      </c>
      <c r="L296" s="136">
        <v>0</v>
      </c>
      <c r="M296" s="136">
        <f>SUM(K296:L296)</f>
        <v>15235788</v>
      </c>
      <c r="N296" s="136">
        <v>7812398</v>
      </c>
      <c r="O296" s="552">
        <f>14226768+1009020</f>
        <v>15235788</v>
      </c>
    </row>
    <row r="297" spans="1:15" ht="25.5" x14ac:dyDescent="0.25">
      <c r="A297" s="664" t="s">
        <v>423</v>
      </c>
      <c r="B297" s="664"/>
      <c r="C297" s="134" t="s">
        <v>1147</v>
      </c>
      <c r="D297" s="150" t="s">
        <v>1148</v>
      </c>
      <c r="E297" s="151"/>
      <c r="F297" s="136">
        <v>120</v>
      </c>
      <c r="G297" s="136">
        <v>100</v>
      </c>
      <c r="H297" s="136">
        <v>220</v>
      </c>
      <c r="I297" s="136">
        <v>788275</v>
      </c>
      <c r="J297" s="548">
        <v>376624</v>
      </c>
      <c r="K297" s="552">
        <v>290000</v>
      </c>
      <c r="L297" s="136">
        <v>0</v>
      </c>
      <c r="M297" s="136">
        <f>SUM(K297:L297)</f>
        <v>290000</v>
      </c>
      <c r="N297" s="136">
        <v>151630</v>
      </c>
      <c r="O297" s="552">
        <v>290000</v>
      </c>
    </row>
    <row r="298" spans="1:15" x14ac:dyDescent="0.25">
      <c r="A298" s="664" t="s">
        <v>425</v>
      </c>
      <c r="B298" s="664"/>
      <c r="C298" s="134" t="s">
        <v>1149</v>
      </c>
      <c r="D298" s="150" t="s">
        <v>1150</v>
      </c>
      <c r="E298" s="151"/>
      <c r="F298" s="136">
        <v>215</v>
      </c>
      <c r="G298" s="136">
        <v>0</v>
      </c>
      <c r="H298" s="136">
        <v>215</v>
      </c>
      <c r="I298" s="136">
        <v>1488559</v>
      </c>
      <c r="J298" s="548">
        <v>1219268</v>
      </c>
      <c r="K298" s="552">
        <v>1500000</v>
      </c>
      <c r="L298" s="136">
        <v>0</v>
      </c>
      <c r="M298" s="136">
        <f>SUM(K298:L298)</f>
        <v>1500000</v>
      </c>
      <c r="N298" s="136">
        <v>113880</v>
      </c>
      <c r="O298" s="552">
        <v>1500000</v>
      </c>
    </row>
    <row r="299" spans="1:15" x14ac:dyDescent="0.25">
      <c r="A299" s="640" t="s">
        <v>427</v>
      </c>
      <c r="B299" s="640"/>
      <c r="C299" s="137" t="s">
        <v>1151</v>
      </c>
      <c r="D299" s="154" t="s">
        <v>1152</v>
      </c>
      <c r="E299" s="155"/>
      <c r="F299" s="139">
        <v>1996</v>
      </c>
      <c r="G299" s="139">
        <v>100</v>
      </c>
      <c r="H299" s="139">
        <v>2096</v>
      </c>
      <c r="I299" s="139">
        <v>6941834</v>
      </c>
      <c r="J299" s="549">
        <v>7125149</v>
      </c>
      <c r="K299" s="553">
        <f t="shared" ref="K299" si="29">SUM(K296:K298)</f>
        <v>17025788</v>
      </c>
      <c r="L299" s="139">
        <f t="shared" ref="L299:N299" si="30">SUM(L296:L298)</f>
        <v>0</v>
      </c>
      <c r="M299" s="139">
        <f t="shared" si="30"/>
        <v>17025788</v>
      </c>
      <c r="N299" s="139">
        <f t="shared" si="30"/>
        <v>8077908</v>
      </c>
      <c r="O299" s="553">
        <f t="shared" ref="O299" si="31">SUM(O296:O298)</f>
        <v>17025788</v>
      </c>
    </row>
    <row r="300" spans="1:15" x14ac:dyDescent="0.25">
      <c r="A300" s="640" t="s">
        <v>429</v>
      </c>
      <c r="B300" s="640"/>
      <c r="C300" s="137" t="s">
        <v>1153</v>
      </c>
      <c r="D300" s="154" t="s">
        <v>1154</v>
      </c>
      <c r="E300" s="155"/>
      <c r="F300" s="139">
        <v>6044</v>
      </c>
      <c r="G300" s="139">
        <v>1425</v>
      </c>
      <c r="H300" s="139">
        <v>7469</v>
      </c>
      <c r="I300" s="139">
        <v>16485994</v>
      </c>
      <c r="J300" s="549">
        <v>17661454</v>
      </c>
      <c r="K300" s="553">
        <f t="shared" ref="K300" si="32">K295+K299</f>
        <v>24274188</v>
      </c>
      <c r="L300" s="139">
        <f t="shared" ref="L300:O300" si="33">L295+L299</f>
        <v>3639600</v>
      </c>
      <c r="M300" s="139">
        <f t="shared" si="33"/>
        <v>27913788</v>
      </c>
      <c r="N300" s="139">
        <f t="shared" si="33"/>
        <v>11906995</v>
      </c>
      <c r="O300" s="553">
        <f t="shared" si="33"/>
        <v>24274188</v>
      </c>
    </row>
    <row r="301" spans="1:15" x14ac:dyDescent="0.25">
      <c r="A301" s="640">
        <v>21</v>
      </c>
      <c r="B301" s="640"/>
      <c r="C301" s="137" t="s">
        <v>1155</v>
      </c>
      <c r="D301" s="154" t="s">
        <v>1156</v>
      </c>
      <c r="E301" s="155"/>
      <c r="F301" s="139">
        <v>1400</v>
      </c>
      <c r="G301" s="139">
        <v>100</v>
      </c>
      <c r="H301" s="139">
        <v>1500</v>
      </c>
      <c r="I301" s="139">
        <v>2361205</v>
      </c>
      <c r="J301" s="549">
        <v>2389595</v>
      </c>
      <c r="K301" s="558">
        <f t="shared" ref="K301" si="34">SUM(K302:K308)</f>
        <v>3806824.4400000004</v>
      </c>
      <c r="L301" s="139">
        <f t="shared" ref="L301:N301" si="35">SUM(L302:L308)</f>
        <v>456824</v>
      </c>
      <c r="M301" s="139">
        <f t="shared" si="35"/>
        <v>4263648.4400000004</v>
      </c>
      <c r="N301" s="559">
        <f t="shared" si="35"/>
        <v>2434845</v>
      </c>
      <c r="O301" s="553">
        <f t="shared" ref="O301" si="36">SUM(O302:O308)</f>
        <v>3806824.4400000004</v>
      </c>
    </row>
    <row r="302" spans="1:15" x14ac:dyDescent="0.25">
      <c r="A302" s="664">
        <v>22</v>
      </c>
      <c r="B302" s="664"/>
      <c r="C302" s="152" t="s">
        <v>776</v>
      </c>
      <c r="D302" s="150" t="s">
        <v>1156</v>
      </c>
      <c r="E302" s="153"/>
      <c r="F302" s="136">
        <v>1272</v>
      </c>
      <c r="G302" s="136">
        <v>100</v>
      </c>
      <c r="H302" s="136">
        <v>1372</v>
      </c>
      <c r="I302" s="136">
        <v>2128938</v>
      </c>
      <c r="J302" s="548">
        <v>2146634</v>
      </c>
      <c r="K302" s="552">
        <f>K281*0.13+K298*1.18*0.13+K293*1.18*0.13+K296*0.13+K297*0.13</f>
        <v>3169684.4400000004</v>
      </c>
      <c r="L302" s="82">
        <v>293964</v>
      </c>
      <c r="M302" s="136">
        <f>SUM(K302:L302)</f>
        <v>3463648.4400000004</v>
      </c>
      <c r="N302" s="136">
        <v>1775671</v>
      </c>
      <c r="O302" s="552">
        <f>O281*0.13+O298*1.18*0.13+O293*1.18*0.13+O296*0.13+O297*0.13</f>
        <v>3169684.4400000004</v>
      </c>
    </row>
    <row r="303" spans="1:15" x14ac:dyDescent="0.25">
      <c r="A303" s="664">
        <v>23</v>
      </c>
      <c r="B303" s="664"/>
      <c r="C303" s="152" t="s">
        <v>793</v>
      </c>
      <c r="D303" s="150" t="s">
        <v>1156</v>
      </c>
      <c r="E303" s="153"/>
      <c r="F303" s="136">
        <v>0</v>
      </c>
      <c r="G303" s="136">
        <v>0</v>
      </c>
      <c r="H303" s="136">
        <v>0</v>
      </c>
      <c r="I303" s="136">
        <v>0</v>
      </c>
      <c r="J303" s="548">
        <v>0</v>
      </c>
      <c r="K303" s="552">
        <v>0</v>
      </c>
      <c r="L303" s="136">
        <v>0</v>
      </c>
      <c r="M303" s="136">
        <f t="shared" ref="M303:M308" si="37">SUM(K303:L303)</f>
        <v>0</v>
      </c>
      <c r="N303" s="136">
        <v>0</v>
      </c>
      <c r="O303" s="552">
        <v>0</v>
      </c>
    </row>
    <row r="304" spans="1:15" x14ac:dyDescent="0.25">
      <c r="A304" s="664">
        <v>24</v>
      </c>
      <c r="B304" s="664"/>
      <c r="C304" s="152" t="s">
        <v>780</v>
      </c>
      <c r="D304" s="150" t="s">
        <v>1156</v>
      </c>
      <c r="E304" s="153"/>
      <c r="F304" s="136">
        <v>0</v>
      </c>
      <c r="G304" s="136">
        <v>0</v>
      </c>
      <c r="H304" s="136">
        <v>0</v>
      </c>
      <c r="I304" s="136">
        <v>0</v>
      </c>
      <c r="J304" s="548">
        <v>0</v>
      </c>
      <c r="K304" s="552">
        <v>0</v>
      </c>
      <c r="L304" s="136">
        <v>0</v>
      </c>
      <c r="M304" s="136">
        <f t="shared" si="37"/>
        <v>0</v>
      </c>
      <c r="N304" s="136">
        <v>0</v>
      </c>
      <c r="O304" s="552">
        <v>0</v>
      </c>
    </row>
    <row r="305" spans="1:15" x14ac:dyDescent="0.25">
      <c r="A305" s="664">
        <v>25</v>
      </c>
      <c r="B305" s="664"/>
      <c r="C305" s="152" t="s">
        <v>797</v>
      </c>
      <c r="D305" s="150" t="s">
        <v>1156</v>
      </c>
      <c r="E305" s="153"/>
      <c r="F305" s="136">
        <v>71</v>
      </c>
      <c r="G305" s="136">
        <v>0</v>
      </c>
      <c r="H305" s="136">
        <v>71</v>
      </c>
      <c r="I305" s="136">
        <v>0</v>
      </c>
      <c r="J305" s="548">
        <v>0</v>
      </c>
      <c r="K305" s="552">
        <v>0</v>
      </c>
      <c r="L305" s="136">
        <v>0</v>
      </c>
      <c r="M305" s="136">
        <f t="shared" si="37"/>
        <v>0</v>
      </c>
      <c r="N305" s="136">
        <v>0</v>
      </c>
      <c r="O305" s="552">
        <v>0</v>
      </c>
    </row>
    <row r="306" spans="1:15" x14ac:dyDescent="0.25">
      <c r="A306" s="664">
        <v>26</v>
      </c>
      <c r="B306" s="664"/>
      <c r="C306" s="152" t="s">
        <v>1157</v>
      </c>
      <c r="D306" s="150" t="s">
        <v>1156</v>
      </c>
      <c r="E306" s="153"/>
      <c r="F306" s="136">
        <v>0</v>
      </c>
      <c r="G306" s="136">
        <v>0</v>
      </c>
      <c r="H306" s="136">
        <v>0</v>
      </c>
      <c r="I306" s="136">
        <v>0</v>
      </c>
      <c r="J306" s="548">
        <v>92910</v>
      </c>
      <c r="K306" s="552">
        <v>371640</v>
      </c>
      <c r="L306" s="136">
        <v>128360</v>
      </c>
      <c r="M306" s="136">
        <f t="shared" si="37"/>
        <v>500000</v>
      </c>
      <c r="N306" s="136">
        <v>457510</v>
      </c>
      <c r="O306" s="552">
        <v>371640</v>
      </c>
    </row>
    <row r="307" spans="1:15" ht="25.5" x14ac:dyDescent="0.25">
      <c r="A307" s="664">
        <v>27</v>
      </c>
      <c r="B307" s="664"/>
      <c r="C307" s="152" t="s">
        <v>1158</v>
      </c>
      <c r="D307" s="150" t="s">
        <v>1156</v>
      </c>
      <c r="E307" s="153"/>
      <c r="F307" s="136">
        <v>0</v>
      </c>
      <c r="G307" s="136">
        <v>0</v>
      </c>
      <c r="H307" s="136">
        <v>0</v>
      </c>
      <c r="I307" s="136">
        <v>0</v>
      </c>
      <c r="J307" s="548">
        <v>0</v>
      </c>
      <c r="K307" s="552">
        <v>0</v>
      </c>
      <c r="L307" s="136">
        <v>0</v>
      </c>
      <c r="M307" s="136">
        <f t="shared" si="37"/>
        <v>0</v>
      </c>
      <c r="N307" s="136">
        <v>0</v>
      </c>
      <c r="O307" s="552">
        <v>0</v>
      </c>
    </row>
    <row r="308" spans="1:15" x14ac:dyDescent="0.25">
      <c r="A308" s="664">
        <v>28</v>
      </c>
      <c r="B308" s="664"/>
      <c r="C308" s="152" t="s">
        <v>1159</v>
      </c>
      <c r="D308" s="150" t="s">
        <v>1156</v>
      </c>
      <c r="E308" s="153"/>
      <c r="F308" s="136">
        <v>57</v>
      </c>
      <c r="G308" s="136">
        <v>0</v>
      </c>
      <c r="H308" s="136">
        <v>57</v>
      </c>
      <c r="I308" s="136">
        <v>232267</v>
      </c>
      <c r="J308" s="548">
        <v>150051</v>
      </c>
      <c r="K308" s="552">
        <f>K298*1.18*0.15</f>
        <v>265500</v>
      </c>
      <c r="L308" s="136">
        <v>34500</v>
      </c>
      <c r="M308" s="136">
        <f t="shared" si="37"/>
        <v>300000</v>
      </c>
      <c r="N308" s="136">
        <v>201664</v>
      </c>
      <c r="O308" s="552">
        <f>O298*1.18*0.15</f>
        <v>265500</v>
      </c>
    </row>
    <row r="309" spans="1:15" x14ac:dyDescent="0.25">
      <c r="A309" s="664" t="s">
        <v>447</v>
      </c>
      <c r="B309" s="664"/>
      <c r="C309" s="134" t="s">
        <v>1160</v>
      </c>
      <c r="D309" s="150" t="s">
        <v>1161</v>
      </c>
      <c r="E309" s="151"/>
      <c r="F309" s="136">
        <v>4</v>
      </c>
      <c r="G309" s="136">
        <v>12</v>
      </c>
      <c r="H309" s="136">
        <v>16</v>
      </c>
      <c r="I309" s="136">
        <v>19769</v>
      </c>
      <c r="J309" s="548">
        <v>5929</v>
      </c>
      <c r="K309" s="552">
        <v>20000</v>
      </c>
      <c r="L309" s="136">
        <v>0</v>
      </c>
      <c r="M309" s="136">
        <f>SUM(K309:L309)</f>
        <v>20000</v>
      </c>
      <c r="N309" s="136">
        <v>17541</v>
      </c>
      <c r="O309" s="552">
        <v>20000</v>
      </c>
    </row>
    <row r="310" spans="1:15" x14ac:dyDescent="0.25">
      <c r="A310" s="664" t="s">
        <v>449</v>
      </c>
      <c r="B310" s="664"/>
      <c r="C310" s="134" t="s">
        <v>1162</v>
      </c>
      <c r="D310" s="150" t="s">
        <v>1163</v>
      </c>
      <c r="E310" s="151"/>
      <c r="F310" s="136">
        <v>692</v>
      </c>
      <c r="G310" s="136">
        <v>176</v>
      </c>
      <c r="H310" s="136">
        <v>868</v>
      </c>
      <c r="I310" s="136">
        <v>2916914</v>
      </c>
      <c r="J310" s="548">
        <v>1834825</v>
      </c>
      <c r="K310" s="552">
        <v>2000000</v>
      </c>
      <c r="L310" s="136">
        <v>38077</v>
      </c>
      <c r="M310" s="136">
        <f t="shared" ref="M310:M311" si="38">SUM(K310:L310)</f>
        <v>2038077</v>
      </c>
      <c r="N310" s="136">
        <v>516085</v>
      </c>
      <c r="O310" s="552">
        <v>2000000</v>
      </c>
    </row>
    <row r="311" spans="1:15" x14ac:dyDescent="0.25">
      <c r="A311" s="664" t="s">
        <v>451</v>
      </c>
      <c r="B311" s="664"/>
      <c r="C311" s="134" t="s">
        <v>1164</v>
      </c>
      <c r="D311" s="150" t="s">
        <v>1165</v>
      </c>
      <c r="E311" s="151"/>
      <c r="F311" s="136">
        <v>0</v>
      </c>
      <c r="G311" s="136">
        <v>0</v>
      </c>
      <c r="H311" s="136">
        <v>0</v>
      </c>
      <c r="I311" s="136">
        <v>0</v>
      </c>
      <c r="J311" s="548">
        <v>0</v>
      </c>
      <c r="K311" s="552">
        <v>0</v>
      </c>
      <c r="L311" s="136">
        <v>0</v>
      </c>
      <c r="M311" s="136">
        <f t="shared" si="38"/>
        <v>0</v>
      </c>
      <c r="N311" s="136">
        <v>0</v>
      </c>
      <c r="O311" s="552">
        <v>0</v>
      </c>
    </row>
    <row r="312" spans="1:15" x14ac:dyDescent="0.25">
      <c r="A312" s="640" t="s">
        <v>453</v>
      </c>
      <c r="B312" s="640"/>
      <c r="C312" s="137" t="s">
        <v>1166</v>
      </c>
      <c r="D312" s="154" t="s">
        <v>1167</v>
      </c>
      <c r="E312" s="155"/>
      <c r="F312" s="139">
        <v>696</v>
      </c>
      <c r="G312" s="139">
        <v>188</v>
      </c>
      <c r="H312" s="139">
        <v>884</v>
      </c>
      <c r="I312" s="139">
        <v>2936683</v>
      </c>
      <c r="J312" s="549">
        <v>1840754</v>
      </c>
      <c r="K312" s="553">
        <f>SUM(K309:K311)</f>
        <v>2020000</v>
      </c>
      <c r="L312" s="139">
        <f t="shared" ref="L312:N312" si="39">SUM(L309:L311)</f>
        <v>38077</v>
      </c>
      <c r="M312" s="139">
        <f t="shared" si="39"/>
        <v>2058077</v>
      </c>
      <c r="N312" s="139">
        <f t="shared" si="39"/>
        <v>533626</v>
      </c>
      <c r="O312" s="553">
        <f>SUM(O309:O311)</f>
        <v>2020000</v>
      </c>
    </row>
    <row r="313" spans="1:15" x14ac:dyDescent="0.25">
      <c r="A313" s="664" t="s">
        <v>455</v>
      </c>
      <c r="B313" s="664"/>
      <c r="C313" s="134" t="s">
        <v>1168</v>
      </c>
      <c r="D313" s="150" t="s">
        <v>1169</v>
      </c>
      <c r="E313" s="151"/>
      <c r="F313" s="136">
        <v>390</v>
      </c>
      <c r="G313" s="136">
        <v>0</v>
      </c>
      <c r="H313" s="136">
        <v>390</v>
      </c>
      <c r="I313" s="136">
        <v>584896</v>
      </c>
      <c r="J313" s="548">
        <v>571048</v>
      </c>
      <c r="K313" s="552">
        <v>600000</v>
      </c>
      <c r="L313" s="136">
        <v>0</v>
      </c>
      <c r="M313" s="136">
        <f>SUM(K313:L313)</f>
        <v>600000</v>
      </c>
      <c r="N313" s="136">
        <v>334713</v>
      </c>
      <c r="O313" s="552">
        <v>600000</v>
      </c>
    </row>
    <row r="314" spans="1:15" x14ac:dyDescent="0.25">
      <c r="A314" s="664" t="s">
        <v>457</v>
      </c>
      <c r="B314" s="664"/>
      <c r="C314" s="134" t="s">
        <v>1170</v>
      </c>
      <c r="D314" s="150" t="s">
        <v>1171</v>
      </c>
      <c r="E314" s="151"/>
      <c r="F314" s="136">
        <v>260</v>
      </c>
      <c r="G314" s="136">
        <v>0</v>
      </c>
      <c r="H314" s="136">
        <v>260</v>
      </c>
      <c r="I314" s="136">
        <v>74265</v>
      </c>
      <c r="J314" s="548">
        <v>58938</v>
      </c>
      <c r="K314" s="552">
        <v>80000</v>
      </c>
      <c r="L314" s="136">
        <v>0</v>
      </c>
      <c r="M314" s="136">
        <f>SUM(K314:L314)</f>
        <v>80000</v>
      </c>
      <c r="N314" s="136">
        <v>14988</v>
      </c>
      <c r="O314" s="552">
        <v>80000</v>
      </c>
    </row>
    <row r="315" spans="1:15" x14ac:dyDescent="0.25">
      <c r="A315" s="640" t="s">
        <v>459</v>
      </c>
      <c r="B315" s="640"/>
      <c r="C315" s="137" t="s">
        <v>1172</v>
      </c>
      <c r="D315" s="154" t="s">
        <v>1173</v>
      </c>
      <c r="E315" s="155"/>
      <c r="F315" s="139">
        <v>650</v>
      </c>
      <c r="G315" s="139">
        <v>0</v>
      </c>
      <c r="H315" s="139">
        <v>650</v>
      </c>
      <c r="I315" s="139">
        <v>659161</v>
      </c>
      <c r="J315" s="549">
        <v>629986</v>
      </c>
      <c r="K315" s="553">
        <f t="shared" ref="K315" si="40">SUM(K313:K314)</f>
        <v>680000</v>
      </c>
      <c r="L315" s="139">
        <f t="shared" ref="L315:N315" si="41">SUM(L313:L314)</f>
        <v>0</v>
      </c>
      <c r="M315" s="139">
        <f t="shared" si="41"/>
        <v>680000</v>
      </c>
      <c r="N315" s="139">
        <f t="shared" si="41"/>
        <v>349701</v>
      </c>
      <c r="O315" s="553">
        <f t="shared" ref="O315" si="42">SUM(O313:O314)</f>
        <v>680000</v>
      </c>
    </row>
    <row r="316" spans="1:15" x14ac:dyDescent="0.25">
      <c r="A316" s="664" t="s">
        <v>461</v>
      </c>
      <c r="B316" s="664"/>
      <c r="C316" s="134" t="s">
        <v>1174</v>
      </c>
      <c r="D316" s="150" t="s">
        <v>1175</v>
      </c>
      <c r="E316" s="151"/>
      <c r="F316" s="136">
        <v>1781</v>
      </c>
      <c r="G316" s="136">
        <v>0</v>
      </c>
      <c r="H316" s="136">
        <v>1781</v>
      </c>
      <c r="I316" s="136">
        <v>3065908</v>
      </c>
      <c r="J316" s="548">
        <v>2618015</v>
      </c>
      <c r="K316" s="552">
        <v>3000000</v>
      </c>
      <c r="L316" s="136">
        <v>200000</v>
      </c>
      <c r="M316" s="136">
        <f>SUM(K316:L316)</f>
        <v>3200000</v>
      </c>
      <c r="N316" s="136">
        <v>1409550</v>
      </c>
      <c r="O316" s="552">
        <v>3000000</v>
      </c>
    </row>
    <row r="317" spans="1:15" x14ac:dyDescent="0.25">
      <c r="A317" s="664" t="s">
        <v>463</v>
      </c>
      <c r="B317" s="664"/>
      <c r="C317" s="134" t="s">
        <v>1176</v>
      </c>
      <c r="D317" s="150" t="s">
        <v>1177</v>
      </c>
      <c r="E317" s="151"/>
      <c r="F317" s="136">
        <v>0</v>
      </c>
      <c r="G317" s="136">
        <v>0</v>
      </c>
      <c r="H317" s="136">
        <v>0</v>
      </c>
      <c r="I317" s="136">
        <v>85140</v>
      </c>
      <c r="J317" s="548">
        <v>81180</v>
      </c>
      <c r="K317" s="552">
        <v>0</v>
      </c>
      <c r="L317" s="136">
        <v>0</v>
      </c>
      <c r="M317" s="136">
        <f t="shared" ref="M317:M325" si="43">SUM(K317:L317)</f>
        <v>0</v>
      </c>
      <c r="N317" s="136">
        <v>0</v>
      </c>
      <c r="O317" s="552">
        <v>0</v>
      </c>
    </row>
    <row r="318" spans="1:15" x14ac:dyDescent="0.25">
      <c r="A318" s="664" t="s">
        <v>465</v>
      </c>
      <c r="B318" s="664"/>
      <c r="C318" s="134" t="s">
        <v>1178</v>
      </c>
      <c r="D318" s="150" t="s">
        <v>1179</v>
      </c>
      <c r="E318" s="151"/>
      <c r="F318" s="136">
        <v>56</v>
      </c>
      <c r="G318" s="136">
        <v>20</v>
      </c>
      <c r="H318" s="136">
        <v>76</v>
      </c>
      <c r="I318" s="136">
        <v>70000</v>
      </c>
      <c r="J318" s="548">
        <v>105000</v>
      </c>
      <c r="K318" s="552">
        <v>110000</v>
      </c>
      <c r="L318" s="136"/>
      <c r="M318" s="136">
        <f t="shared" si="43"/>
        <v>110000</v>
      </c>
      <c r="N318" s="136">
        <v>0</v>
      </c>
      <c r="O318" s="552">
        <v>110000</v>
      </c>
    </row>
    <row r="319" spans="1:15" ht="25.5" x14ac:dyDescent="0.25">
      <c r="A319" s="664" t="s">
        <v>467</v>
      </c>
      <c r="B319" s="664"/>
      <c r="C319" s="152" t="s">
        <v>1180</v>
      </c>
      <c r="D319" s="150" t="s">
        <v>1179</v>
      </c>
      <c r="E319" s="153"/>
      <c r="F319" s="136">
        <v>0</v>
      </c>
      <c r="G319" s="136">
        <v>0</v>
      </c>
      <c r="H319" s="136">
        <v>0</v>
      </c>
      <c r="I319" s="136">
        <v>0</v>
      </c>
      <c r="J319" s="548">
        <v>0</v>
      </c>
      <c r="K319" s="552">
        <v>0</v>
      </c>
      <c r="L319" s="136"/>
      <c r="M319" s="136">
        <f t="shared" si="43"/>
        <v>0</v>
      </c>
      <c r="N319" s="136">
        <v>0</v>
      </c>
      <c r="O319" s="552">
        <v>0</v>
      </c>
    </row>
    <row r="320" spans="1:15" x14ac:dyDescent="0.25">
      <c r="A320" s="664" t="s">
        <v>469</v>
      </c>
      <c r="B320" s="664"/>
      <c r="C320" s="134" t="s">
        <v>1181</v>
      </c>
      <c r="D320" s="150" t="s">
        <v>1182</v>
      </c>
      <c r="E320" s="151"/>
      <c r="F320" s="136">
        <v>393</v>
      </c>
      <c r="G320" s="136">
        <v>14</v>
      </c>
      <c r="H320" s="136">
        <v>407</v>
      </c>
      <c r="I320" s="136">
        <v>442638</v>
      </c>
      <c r="J320" s="548">
        <v>567592</v>
      </c>
      <c r="K320" s="552">
        <v>600000</v>
      </c>
      <c r="L320" s="136"/>
      <c r="M320" s="136">
        <f t="shared" si="43"/>
        <v>600000</v>
      </c>
      <c r="N320" s="136">
        <v>382600</v>
      </c>
      <c r="O320" s="552">
        <v>600000</v>
      </c>
    </row>
    <row r="321" spans="1:15" x14ac:dyDescent="0.25">
      <c r="A321" s="664" t="s">
        <v>471</v>
      </c>
      <c r="B321" s="664"/>
      <c r="C321" s="156" t="s">
        <v>1183</v>
      </c>
      <c r="D321" s="150" t="s">
        <v>1184</v>
      </c>
      <c r="E321" s="157"/>
      <c r="F321" s="136">
        <v>0</v>
      </c>
      <c r="G321" s="136">
        <v>53</v>
      </c>
      <c r="H321" s="136">
        <v>53</v>
      </c>
      <c r="I321" s="136">
        <v>175275</v>
      </c>
      <c r="J321" s="548">
        <v>117385</v>
      </c>
      <c r="K321" s="552">
        <v>150000</v>
      </c>
      <c r="L321" s="136">
        <v>100000</v>
      </c>
      <c r="M321" s="136">
        <f t="shared" si="43"/>
        <v>250000</v>
      </c>
      <c r="N321" s="136">
        <v>127761</v>
      </c>
      <c r="O321" s="552">
        <v>150000</v>
      </c>
    </row>
    <row r="322" spans="1:15" x14ac:dyDescent="0.25">
      <c r="A322" s="664" t="s">
        <v>473</v>
      </c>
      <c r="B322" s="664"/>
      <c r="C322" s="152" t="s">
        <v>956</v>
      </c>
      <c r="D322" s="150" t="s">
        <v>1184</v>
      </c>
      <c r="E322" s="153"/>
      <c r="F322" s="136">
        <v>0</v>
      </c>
      <c r="G322" s="136">
        <v>0</v>
      </c>
      <c r="H322" s="136">
        <v>0</v>
      </c>
      <c r="I322" s="136">
        <v>0</v>
      </c>
      <c r="J322" s="548">
        <v>21320</v>
      </c>
      <c r="K322" s="552">
        <v>0</v>
      </c>
      <c r="L322" s="136"/>
      <c r="M322" s="136">
        <f t="shared" si="43"/>
        <v>0</v>
      </c>
      <c r="N322" s="136">
        <v>5480</v>
      </c>
      <c r="O322" s="552">
        <v>0</v>
      </c>
    </row>
    <row r="323" spans="1:15" x14ac:dyDescent="0.25">
      <c r="A323" s="664" t="s">
        <v>475</v>
      </c>
      <c r="B323" s="664"/>
      <c r="C323" s="134" t="s">
        <v>1185</v>
      </c>
      <c r="D323" s="150" t="s">
        <v>1186</v>
      </c>
      <c r="E323" s="151"/>
      <c r="F323" s="136">
        <v>694</v>
      </c>
      <c r="G323" s="136">
        <v>0</v>
      </c>
      <c r="H323" s="136">
        <v>694</v>
      </c>
      <c r="I323" s="136">
        <v>695000</v>
      </c>
      <c r="J323" s="548">
        <v>974850</v>
      </c>
      <c r="K323" s="552">
        <v>1000000</v>
      </c>
      <c r="L323" s="136"/>
      <c r="M323" s="136">
        <f t="shared" si="43"/>
        <v>1000000</v>
      </c>
      <c r="N323" s="136">
        <v>230500</v>
      </c>
      <c r="O323" s="552">
        <v>1000000</v>
      </c>
    </row>
    <row r="324" spans="1:15" x14ac:dyDescent="0.25">
      <c r="A324" s="664" t="s">
        <v>477</v>
      </c>
      <c r="B324" s="664"/>
      <c r="C324" s="134" t="s">
        <v>1187</v>
      </c>
      <c r="D324" s="150" t="s">
        <v>1188</v>
      </c>
      <c r="E324" s="151"/>
      <c r="F324" s="136">
        <v>2842</v>
      </c>
      <c r="G324" s="136">
        <v>405</v>
      </c>
      <c r="H324" s="136">
        <v>3247</v>
      </c>
      <c r="I324" s="136">
        <v>5870575</v>
      </c>
      <c r="J324" s="548">
        <v>6289004</v>
      </c>
      <c r="K324" s="552">
        <f>7000000</f>
        <v>7000000</v>
      </c>
      <c r="L324" s="136">
        <v>0</v>
      </c>
      <c r="M324" s="136">
        <f t="shared" si="43"/>
        <v>7000000</v>
      </c>
      <c r="N324" s="136">
        <v>1742055</v>
      </c>
      <c r="O324" s="552">
        <f>7000000</f>
        <v>7000000</v>
      </c>
    </row>
    <row r="325" spans="1:15" x14ac:dyDescent="0.25">
      <c r="A325" s="664" t="s">
        <v>479</v>
      </c>
      <c r="B325" s="664"/>
      <c r="C325" s="152" t="s">
        <v>1423</v>
      </c>
      <c r="D325" s="150" t="s">
        <v>1188</v>
      </c>
      <c r="E325" s="153"/>
      <c r="F325" s="136">
        <v>200</v>
      </c>
      <c r="G325" s="136">
        <v>0</v>
      </c>
      <c r="H325" s="136">
        <v>200</v>
      </c>
      <c r="I325" s="136">
        <v>296580</v>
      </c>
      <c r="J325" s="548">
        <v>120274</v>
      </c>
      <c r="K325" s="552">
        <v>200000</v>
      </c>
      <c r="L325" s="136"/>
      <c r="M325" s="136">
        <f t="shared" si="43"/>
        <v>200000</v>
      </c>
      <c r="N325" s="136">
        <v>176805</v>
      </c>
      <c r="O325" s="552">
        <v>200000</v>
      </c>
    </row>
    <row r="326" spans="1:15" x14ac:dyDescent="0.25">
      <c r="A326" s="640" t="s">
        <v>481</v>
      </c>
      <c r="B326" s="640"/>
      <c r="C326" s="137" t="s">
        <v>1189</v>
      </c>
      <c r="D326" s="154" t="s">
        <v>1190</v>
      </c>
      <c r="E326" s="155"/>
      <c r="F326" s="139">
        <v>5766</v>
      </c>
      <c r="G326" s="139">
        <v>492</v>
      </c>
      <c r="H326" s="139">
        <v>6258</v>
      </c>
      <c r="I326" s="139">
        <v>10404536</v>
      </c>
      <c r="J326" s="549">
        <v>10753026</v>
      </c>
      <c r="K326" s="553">
        <f t="shared" ref="K326" si="44">K316+K317+K318+K320+K321+K323+K324</f>
        <v>11860000</v>
      </c>
      <c r="L326" s="139">
        <f t="shared" ref="L326:O326" si="45">L316+L317+L318+L320+L321+L323+L324</f>
        <v>300000</v>
      </c>
      <c r="M326" s="139">
        <f t="shared" si="45"/>
        <v>12160000</v>
      </c>
      <c r="N326" s="139">
        <f>N316+N317+N318+N320+N321+N323+N324</f>
        <v>3892466</v>
      </c>
      <c r="O326" s="553">
        <f t="shared" si="45"/>
        <v>11860000</v>
      </c>
    </row>
    <row r="327" spans="1:15" x14ac:dyDescent="0.25">
      <c r="A327" s="664" t="s">
        <v>483</v>
      </c>
      <c r="B327" s="664"/>
      <c r="C327" s="134" t="s">
        <v>1191</v>
      </c>
      <c r="D327" s="150" t="s">
        <v>1192</v>
      </c>
      <c r="E327" s="151"/>
      <c r="F327" s="136">
        <v>90</v>
      </c>
      <c r="G327" s="136">
        <v>6</v>
      </c>
      <c r="H327" s="136">
        <v>96</v>
      </c>
      <c r="I327" s="136">
        <v>14705</v>
      </c>
      <c r="J327" s="548">
        <v>0</v>
      </c>
      <c r="K327" s="552">
        <v>0</v>
      </c>
      <c r="L327" s="136">
        <v>0</v>
      </c>
      <c r="M327" s="136">
        <f>SUM(K327:L327)</f>
        <v>0</v>
      </c>
      <c r="N327" s="136"/>
      <c r="O327" s="552">
        <v>0</v>
      </c>
    </row>
    <row r="328" spans="1:15" x14ac:dyDescent="0.25">
      <c r="A328" s="664" t="s">
        <v>485</v>
      </c>
      <c r="B328" s="664"/>
      <c r="C328" s="134" t="s">
        <v>1193</v>
      </c>
      <c r="D328" s="150" t="s">
        <v>1194</v>
      </c>
      <c r="E328" s="151"/>
      <c r="F328" s="136">
        <v>20</v>
      </c>
      <c r="G328" s="136">
        <v>0</v>
      </c>
      <c r="H328" s="136">
        <v>20</v>
      </c>
      <c r="I328" s="136">
        <v>80000</v>
      </c>
      <c r="J328" s="548">
        <v>30000</v>
      </c>
      <c r="K328" s="552">
        <v>50000</v>
      </c>
      <c r="L328" s="136"/>
      <c r="M328" s="136">
        <f>SUM(K328:L328)</f>
        <v>50000</v>
      </c>
      <c r="N328" s="136">
        <v>0</v>
      </c>
      <c r="O328" s="552">
        <v>50000</v>
      </c>
    </row>
    <row r="329" spans="1:15" x14ac:dyDescent="0.25">
      <c r="A329" s="640" t="s">
        <v>487</v>
      </c>
      <c r="B329" s="640"/>
      <c r="C329" s="137" t="s">
        <v>1195</v>
      </c>
      <c r="D329" s="154" t="s">
        <v>1196</v>
      </c>
      <c r="E329" s="155"/>
      <c r="F329" s="139">
        <v>110</v>
      </c>
      <c r="G329" s="139">
        <v>6</v>
      </c>
      <c r="H329" s="139">
        <v>116</v>
      </c>
      <c r="I329" s="139">
        <v>94705</v>
      </c>
      <c r="J329" s="549">
        <v>30000</v>
      </c>
      <c r="K329" s="553">
        <f t="shared" ref="K329" si="46">SUM(K327:K328)</f>
        <v>50000</v>
      </c>
      <c r="L329" s="139">
        <f t="shared" ref="L329:O329" si="47">SUM(L327:L328)</f>
        <v>0</v>
      </c>
      <c r="M329" s="139">
        <f t="shared" si="47"/>
        <v>50000</v>
      </c>
      <c r="N329" s="139">
        <f t="shared" si="47"/>
        <v>0</v>
      </c>
      <c r="O329" s="553">
        <f t="shared" si="47"/>
        <v>50000</v>
      </c>
    </row>
    <row r="330" spans="1:15" x14ac:dyDescent="0.25">
      <c r="A330" s="664" t="s">
        <v>489</v>
      </c>
      <c r="B330" s="664"/>
      <c r="C330" s="134" t="s">
        <v>1197</v>
      </c>
      <c r="D330" s="150" t="s">
        <v>1198</v>
      </c>
      <c r="E330" s="151"/>
      <c r="F330" s="136">
        <v>1680</v>
      </c>
      <c r="G330" s="136">
        <v>74</v>
      </c>
      <c r="H330" s="136">
        <v>1754</v>
      </c>
      <c r="I330" s="136">
        <v>3165805</v>
      </c>
      <c r="J330" s="548">
        <v>2568015</v>
      </c>
      <c r="K330" s="552">
        <f>(K312+K315+K326+K329)*0.27</f>
        <v>3944700.0000000005</v>
      </c>
      <c r="L330" s="136">
        <v>-94719</v>
      </c>
      <c r="M330" s="136">
        <f>SUM(K330:L330)</f>
        <v>3849981.0000000005</v>
      </c>
      <c r="N330" s="136">
        <v>873986</v>
      </c>
      <c r="O330" s="552">
        <f>(O312+O315+O326+O329)*0.27</f>
        <v>3944700.0000000005</v>
      </c>
    </row>
    <row r="331" spans="1:15" x14ac:dyDescent="0.25">
      <c r="A331" s="664" t="s">
        <v>491</v>
      </c>
      <c r="B331" s="664"/>
      <c r="C331" s="134" t="s">
        <v>1199</v>
      </c>
      <c r="D331" s="150" t="s">
        <v>1200</v>
      </c>
      <c r="E331" s="151"/>
      <c r="F331" s="136">
        <v>0</v>
      </c>
      <c r="G331" s="136">
        <v>0</v>
      </c>
      <c r="H331" s="136">
        <v>0</v>
      </c>
      <c r="I331" s="136">
        <v>12171000</v>
      </c>
      <c r="J331" s="548">
        <v>0</v>
      </c>
      <c r="K331" s="552">
        <v>2976378</v>
      </c>
      <c r="L331" s="136">
        <v>0</v>
      </c>
      <c r="M331" s="136">
        <f t="shared" ref="M331:M339" si="48">SUM(K331:L331)</f>
        <v>2976378</v>
      </c>
      <c r="N331" s="136">
        <v>0</v>
      </c>
      <c r="O331" s="552">
        <v>2976378</v>
      </c>
    </row>
    <row r="332" spans="1:15" x14ac:dyDescent="0.25">
      <c r="A332" s="664" t="s">
        <v>493</v>
      </c>
      <c r="B332" s="664"/>
      <c r="C332" s="134" t="s">
        <v>1201</v>
      </c>
      <c r="D332" s="150" t="s">
        <v>1202</v>
      </c>
      <c r="E332" s="151"/>
      <c r="F332" s="136">
        <v>0</v>
      </c>
      <c r="G332" s="136">
        <v>0</v>
      </c>
      <c r="H332" s="136">
        <v>0</v>
      </c>
      <c r="I332" s="136">
        <v>348482</v>
      </c>
      <c r="J332" s="548">
        <v>302511</v>
      </c>
      <c r="K332" s="552">
        <v>350000</v>
      </c>
      <c r="L332" s="136">
        <v>20000</v>
      </c>
      <c r="M332" s="136">
        <f t="shared" si="48"/>
        <v>370000</v>
      </c>
      <c r="N332" s="136">
        <v>111501</v>
      </c>
      <c r="O332" s="552">
        <v>350000</v>
      </c>
    </row>
    <row r="333" spans="1:15" x14ac:dyDescent="0.25">
      <c r="A333" s="664" t="s">
        <v>495</v>
      </c>
      <c r="B333" s="664"/>
      <c r="C333" s="152" t="s">
        <v>956</v>
      </c>
      <c r="D333" s="150" t="s">
        <v>1202</v>
      </c>
      <c r="E333" s="153"/>
      <c r="F333" s="136">
        <v>0</v>
      </c>
      <c r="G333" s="136">
        <v>0</v>
      </c>
      <c r="H333" s="136">
        <v>0</v>
      </c>
      <c r="I333" s="136">
        <v>0</v>
      </c>
      <c r="J333" s="548">
        <v>0</v>
      </c>
      <c r="K333" s="552">
        <v>0</v>
      </c>
      <c r="L333" s="136">
        <v>0</v>
      </c>
      <c r="M333" s="136">
        <f t="shared" si="48"/>
        <v>0</v>
      </c>
      <c r="N333" s="136">
        <v>0</v>
      </c>
      <c r="O333" s="552">
        <v>0</v>
      </c>
    </row>
    <row r="334" spans="1:15" x14ac:dyDescent="0.25">
      <c r="A334" s="664" t="s">
        <v>497</v>
      </c>
      <c r="B334" s="664"/>
      <c r="C334" s="152" t="s">
        <v>1203</v>
      </c>
      <c r="D334" s="150" t="s">
        <v>1202</v>
      </c>
      <c r="E334" s="153"/>
      <c r="F334" s="136">
        <v>0</v>
      </c>
      <c r="G334" s="136">
        <v>0</v>
      </c>
      <c r="H334" s="136">
        <v>0</v>
      </c>
      <c r="I334" s="136">
        <v>0</v>
      </c>
      <c r="J334" s="548">
        <v>0</v>
      </c>
      <c r="K334" s="552">
        <v>0</v>
      </c>
      <c r="L334" s="136">
        <v>0</v>
      </c>
      <c r="M334" s="136">
        <f t="shared" si="48"/>
        <v>0</v>
      </c>
      <c r="N334" s="136">
        <v>0</v>
      </c>
      <c r="O334" s="552">
        <v>0</v>
      </c>
    </row>
    <row r="335" spans="1:15" x14ac:dyDescent="0.25">
      <c r="A335" s="664" t="s">
        <v>499</v>
      </c>
      <c r="B335" s="664"/>
      <c r="C335" s="134" t="s">
        <v>1204</v>
      </c>
      <c r="D335" s="150" t="s">
        <v>1205</v>
      </c>
      <c r="E335" s="151"/>
      <c r="F335" s="136">
        <v>0</v>
      </c>
      <c r="G335" s="136">
        <v>0</v>
      </c>
      <c r="H335" s="136">
        <v>0</v>
      </c>
      <c r="I335" s="136">
        <v>0</v>
      </c>
      <c r="J335" s="548">
        <v>0</v>
      </c>
      <c r="K335" s="552">
        <v>0</v>
      </c>
      <c r="L335" s="136">
        <v>0</v>
      </c>
      <c r="M335" s="136">
        <f t="shared" si="48"/>
        <v>0</v>
      </c>
      <c r="N335" s="136">
        <v>0</v>
      </c>
      <c r="O335" s="552">
        <v>0</v>
      </c>
    </row>
    <row r="336" spans="1:15" x14ac:dyDescent="0.25">
      <c r="A336" s="664" t="s">
        <v>501</v>
      </c>
      <c r="B336" s="664"/>
      <c r="C336" s="152" t="s">
        <v>1206</v>
      </c>
      <c r="D336" s="150" t="s">
        <v>1205</v>
      </c>
      <c r="E336" s="153"/>
      <c r="F336" s="136">
        <v>0</v>
      </c>
      <c r="G336" s="136">
        <v>0</v>
      </c>
      <c r="H336" s="136">
        <v>0</v>
      </c>
      <c r="I336" s="136">
        <v>0</v>
      </c>
      <c r="J336" s="548">
        <v>0</v>
      </c>
      <c r="K336" s="552">
        <v>0</v>
      </c>
      <c r="L336" s="136">
        <v>0</v>
      </c>
      <c r="M336" s="136">
        <f t="shared" si="48"/>
        <v>0</v>
      </c>
      <c r="N336" s="136">
        <v>0</v>
      </c>
      <c r="O336" s="552">
        <v>0</v>
      </c>
    </row>
    <row r="337" spans="1:15" x14ac:dyDescent="0.25">
      <c r="A337" s="664" t="s">
        <v>503</v>
      </c>
      <c r="B337" s="664"/>
      <c r="C337" s="152" t="s">
        <v>1207</v>
      </c>
      <c r="D337" s="150" t="s">
        <v>1205</v>
      </c>
      <c r="E337" s="153"/>
      <c r="F337" s="136">
        <v>0</v>
      </c>
      <c r="G337" s="136">
        <v>0</v>
      </c>
      <c r="H337" s="136">
        <v>0</v>
      </c>
      <c r="I337" s="136">
        <v>0</v>
      </c>
      <c r="J337" s="548">
        <v>0</v>
      </c>
      <c r="K337" s="552">
        <v>0</v>
      </c>
      <c r="L337" s="136">
        <v>0</v>
      </c>
      <c r="M337" s="136">
        <f t="shared" si="48"/>
        <v>0</v>
      </c>
      <c r="N337" s="136">
        <v>0</v>
      </c>
      <c r="O337" s="552">
        <v>0</v>
      </c>
    </row>
    <row r="338" spans="1:15" x14ac:dyDescent="0.25">
      <c r="A338" s="664" t="s">
        <v>505</v>
      </c>
      <c r="B338" s="664"/>
      <c r="C338" s="152" t="s">
        <v>1208</v>
      </c>
      <c r="D338" s="150" t="s">
        <v>1205</v>
      </c>
      <c r="E338" s="153"/>
      <c r="F338" s="136">
        <v>0</v>
      </c>
      <c r="G338" s="136">
        <v>0</v>
      </c>
      <c r="H338" s="136">
        <v>0</v>
      </c>
      <c r="I338" s="136">
        <v>0</v>
      </c>
      <c r="J338" s="548">
        <v>0</v>
      </c>
      <c r="K338" s="552">
        <v>0</v>
      </c>
      <c r="L338" s="136">
        <v>0</v>
      </c>
      <c r="M338" s="136">
        <f t="shared" si="48"/>
        <v>0</v>
      </c>
      <c r="N338" s="136">
        <v>0</v>
      </c>
      <c r="O338" s="552">
        <v>0</v>
      </c>
    </row>
    <row r="339" spans="1:15" x14ac:dyDescent="0.25">
      <c r="A339" s="664" t="s">
        <v>507</v>
      </c>
      <c r="B339" s="664"/>
      <c r="C339" s="134" t="s">
        <v>1209</v>
      </c>
      <c r="D339" s="150" t="s">
        <v>1210</v>
      </c>
      <c r="E339" s="151"/>
      <c r="F339" s="136">
        <v>35</v>
      </c>
      <c r="G339" s="136">
        <v>15</v>
      </c>
      <c r="H339" s="136">
        <v>50</v>
      </c>
      <c r="I339" s="136">
        <v>348433</v>
      </c>
      <c r="J339" s="548">
        <v>302817</v>
      </c>
      <c r="K339" s="552">
        <v>310000</v>
      </c>
      <c r="L339" s="136">
        <v>0</v>
      </c>
      <c r="M339" s="136">
        <f t="shared" si="48"/>
        <v>310000</v>
      </c>
      <c r="N339" s="136">
        <v>93342</v>
      </c>
      <c r="O339" s="552">
        <v>310000</v>
      </c>
    </row>
    <row r="340" spans="1:15" x14ac:dyDescent="0.25">
      <c r="A340" s="640" t="s">
        <v>509</v>
      </c>
      <c r="B340" s="640"/>
      <c r="C340" s="137" t="s">
        <v>1211</v>
      </c>
      <c r="D340" s="154" t="s">
        <v>1212</v>
      </c>
      <c r="E340" s="155"/>
      <c r="F340" s="139">
        <v>1715</v>
      </c>
      <c r="G340" s="139">
        <v>89</v>
      </c>
      <c r="H340" s="139">
        <v>1804</v>
      </c>
      <c r="I340" s="139">
        <v>16033720</v>
      </c>
      <c r="J340" s="549">
        <v>3173343</v>
      </c>
      <c r="K340" s="553">
        <f t="shared" ref="K340" si="49">K330+K331+K332+K335+K339</f>
        <v>7581078</v>
      </c>
      <c r="L340" s="139">
        <f t="shared" ref="L340:O340" si="50">L330+L331+L332+L335+L339</f>
        <v>-74719</v>
      </c>
      <c r="M340" s="139">
        <f t="shared" si="50"/>
        <v>7506359</v>
      </c>
      <c r="N340" s="139">
        <f t="shared" si="50"/>
        <v>1078829</v>
      </c>
      <c r="O340" s="553">
        <f t="shared" si="50"/>
        <v>7581078</v>
      </c>
    </row>
    <row r="341" spans="1:15" x14ac:dyDescent="0.25">
      <c r="A341" s="640" t="s">
        <v>511</v>
      </c>
      <c r="B341" s="640"/>
      <c r="C341" s="137" t="s">
        <v>1213</v>
      </c>
      <c r="D341" s="154" t="s">
        <v>1214</v>
      </c>
      <c r="E341" s="155"/>
      <c r="F341" s="139">
        <v>8937</v>
      </c>
      <c r="G341" s="139">
        <v>775</v>
      </c>
      <c r="H341" s="139">
        <v>9712</v>
      </c>
      <c r="I341" s="139">
        <v>30128805</v>
      </c>
      <c r="J341" s="549">
        <v>16427109</v>
      </c>
      <c r="K341" s="553">
        <f t="shared" ref="K341" si="51">K312+K315+K326+K329+K340</f>
        <v>22191078</v>
      </c>
      <c r="L341" s="139">
        <f t="shared" ref="L341:O341" si="52">L312+L315+L326+L329+L340</f>
        <v>263358</v>
      </c>
      <c r="M341" s="139">
        <f t="shared" si="52"/>
        <v>22454436</v>
      </c>
      <c r="N341" s="139">
        <f>N312+N315+N326+N329+N340</f>
        <v>5854622</v>
      </c>
      <c r="O341" s="553">
        <f t="shared" si="52"/>
        <v>22191078</v>
      </c>
    </row>
    <row r="342" spans="1:15" ht="15.75" hidden="1" customHeight="1" x14ac:dyDescent="0.25">
      <c r="A342" s="664" t="s">
        <v>513</v>
      </c>
      <c r="B342" s="664"/>
      <c r="C342" s="140" t="s">
        <v>1215</v>
      </c>
      <c r="D342" s="150" t="s">
        <v>1216</v>
      </c>
      <c r="E342" s="158"/>
      <c r="F342" s="136">
        <v>0</v>
      </c>
      <c r="G342" s="136">
        <v>0</v>
      </c>
      <c r="H342" s="136">
        <v>0</v>
      </c>
      <c r="I342" s="136">
        <v>0</v>
      </c>
      <c r="J342" s="550">
        <v>0</v>
      </c>
      <c r="K342" s="551">
        <v>0</v>
      </c>
      <c r="L342" s="136">
        <v>0</v>
      </c>
      <c r="M342" s="136">
        <v>0</v>
      </c>
      <c r="N342" s="136">
        <v>0</v>
      </c>
      <c r="O342" s="551">
        <v>0</v>
      </c>
    </row>
    <row r="343" spans="1:15" ht="15.75" hidden="1" customHeight="1" x14ac:dyDescent="0.25">
      <c r="A343" s="665" t="s">
        <v>577</v>
      </c>
      <c r="B343" s="665"/>
      <c r="C343" s="140" t="s">
        <v>1217</v>
      </c>
      <c r="D343" s="159" t="s">
        <v>1218</v>
      </c>
      <c r="E343" s="158"/>
      <c r="F343" s="136">
        <v>0</v>
      </c>
      <c r="G343" s="136">
        <v>0</v>
      </c>
      <c r="H343" s="136">
        <v>0</v>
      </c>
      <c r="I343" s="136">
        <v>0</v>
      </c>
      <c r="J343" s="550">
        <v>0</v>
      </c>
      <c r="K343" s="551">
        <v>0</v>
      </c>
      <c r="L343" s="136">
        <v>0</v>
      </c>
      <c r="M343" s="136">
        <v>0</v>
      </c>
      <c r="N343" s="136">
        <v>0</v>
      </c>
      <c r="O343" s="551">
        <v>0</v>
      </c>
    </row>
    <row r="344" spans="1:15" ht="15.75" hidden="1" customHeight="1" x14ac:dyDescent="0.25">
      <c r="A344" s="664" t="s">
        <v>579</v>
      </c>
      <c r="B344" s="664"/>
      <c r="C344" s="140" t="s">
        <v>1219</v>
      </c>
      <c r="D344" s="150" t="s">
        <v>1218</v>
      </c>
      <c r="E344" s="158"/>
      <c r="F344" s="136">
        <v>0</v>
      </c>
      <c r="G344" s="136">
        <v>0</v>
      </c>
      <c r="H344" s="136">
        <v>0</v>
      </c>
      <c r="I344" s="136">
        <v>0</v>
      </c>
      <c r="J344" s="550">
        <v>0</v>
      </c>
      <c r="K344" s="551">
        <v>0</v>
      </c>
      <c r="L344" s="136">
        <v>0</v>
      </c>
      <c r="M344" s="136">
        <v>0</v>
      </c>
      <c r="N344" s="136">
        <v>0</v>
      </c>
      <c r="O344" s="551">
        <v>0</v>
      </c>
    </row>
    <row r="345" spans="1:15" ht="15.75" hidden="1" customHeight="1" x14ac:dyDescent="0.25">
      <c r="A345" s="664" t="s">
        <v>581</v>
      </c>
      <c r="B345" s="664"/>
      <c r="C345" s="140" t="s">
        <v>1220</v>
      </c>
      <c r="D345" s="150" t="s">
        <v>1218</v>
      </c>
      <c r="E345" s="158"/>
      <c r="F345" s="136">
        <v>0</v>
      </c>
      <c r="G345" s="136">
        <v>0</v>
      </c>
      <c r="H345" s="136">
        <v>0</v>
      </c>
      <c r="I345" s="136">
        <v>0</v>
      </c>
      <c r="J345" s="550">
        <v>0</v>
      </c>
      <c r="K345" s="551">
        <v>0</v>
      </c>
      <c r="L345" s="136">
        <v>0</v>
      </c>
      <c r="M345" s="136">
        <v>0</v>
      </c>
      <c r="N345" s="136">
        <v>0</v>
      </c>
      <c r="O345" s="551">
        <v>0</v>
      </c>
    </row>
    <row r="346" spans="1:15" ht="15.75" hidden="1" customHeight="1" x14ac:dyDescent="0.25">
      <c r="A346" s="664" t="s">
        <v>583</v>
      </c>
      <c r="B346" s="664"/>
      <c r="C346" s="140" t="s">
        <v>1221</v>
      </c>
      <c r="D346" s="150" t="s">
        <v>1218</v>
      </c>
      <c r="E346" s="158"/>
      <c r="F346" s="136">
        <v>0</v>
      </c>
      <c r="G346" s="136">
        <v>0</v>
      </c>
      <c r="H346" s="136">
        <v>0</v>
      </c>
      <c r="I346" s="136">
        <v>0</v>
      </c>
      <c r="J346" s="550">
        <v>0</v>
      </c>
      <c r="K346" s="551">
        <v>0</v>
      </c>
      <c r="L346" s="136">
        <v>0</v>
      </c>
      <c r="M346" s="136">
        <v>0</v>
      </c>
      <c r="N346" s="136">
        <v>0</v>
      </c>
      <c r="O346" s="551">
        <v>0</v>
      </c>
    </row>
    <row r="347" spans="1:15" ht="15.75" hidden="1" customHeight="1" x14ac:dyDescent="0.25">
      <c r="A347" s="664" t="s">
        <v>585</v>
      </c>
      <c r="B347" s="664"/>
      <c r="C347" s="140" t="s">
        <v>1222</v>
      </c>
      <c r="D347" s="150" t="s">
        <v>1218</v>
      </c>
      <c r="E347" s="158"/>
      <c r="F347" s="136">
        <v>0</v>
      </c>
      <c r="G347" s="136">
        <v>0</v>
      </c>
      <c r="H347" s="136">
        <v>0</v>
      </c>
      <c r="I347" s="136">
        <v>0</v>
      </c>
      <c r="J347" s="550">
        <v>0</v>
      </c>
      <c r="K347" s="551">
        <v>0</v>
      </c>
      <c r="L347" s="136">
        <v>0</v>
      </c>
      <c r="M347" s="136">
        <v>0</v>
      </c>
      <c r="N347" s="136">
        <v>0</v>
      </c>
      <c r="O347" s="551">
        <v>0</v>
      </c>
    </row>
    <row r="348" spans="1:15" ht="15.75" hidden="1" customHeight="1" x14ac:dyDescent="0.25">
      <c r="A348" s="664" t="s">
        <v>587</v>
      </c>
      <c r="B348" s="664"/>
      <c r="C348" s="140" t="s">
        <v>1223</v>
      </c>
      <c r="D348" s="150" t="s">
        <v>1218</v>
      </c>
      <c r="E348" s="158"/>
      <c r="F348" s="136">
        <v>0</v>
      </c>
      <c r="G348" s="136">
        <v>0</v>
      </c>
      <c r="H348" s="136">
        <v>0</v>
      </c>
      <c r="I348" s="136">
        <v>0</v>
      </c>
      <c r="J348" s="550">
        <v>0</v>
      </c>
      <c r="K348" s="551">
        <v>0</v>
      </c>
      <c r="L348" s="136">
        <v>0</v>
      </c>
      <c r="M348" s="136">
        <v>0</v>
      </c>
      <c r="N348" s="136">
        <v>0</v>
      </c>
      <c r="O348" s="551">
        <v>0</v>
      </c>
    </row>
    <row r="349" spans="1:15" ht="15.75" hidden="1" customHeight="1" x14ac:dyDescent="0.25">
      <c r="A349" s="664" t="s">
        <v>589</v>
      </c>
      <c r="B349" s="664"/>
      <c r="C349" s="140" t="s">
        <v>1224</v>
      </c>
      <c r="D349" s="150" t="s">
        <v>1218</v>
      </c>
      <c r="E349" s="158"/>
      <c r="F349" s="136">
        <v>0</v>
      </c>
      <c r="G349" s="136">
        <v>0</v>
      </c>
      <c r="H349" s="136">
        <v>0</v>
      </c>
      <c r="I349" s="136">
        <v>0</v>
      </c>
      <c r="J349" s="550">
        <v>0</v>
      </c>
      <c r="K349" s="551">
        <v>0</v>
      </c>
      <c r="L349" s="136">
        <v>0</v>
      </c>
      <c r="M349" s="136">
        <v>0</v>
      </c>
      <c r="N349" s="136">
        <v>0</v>
      </c>
      <c r="O349" s="551">
        <v>0</v>
      </c>
    </row>
    <row r="350" spans="1:15" ht="15.75" hidden="1" customHeight="1" x14ac:dyDescent="0.25">
      <c r="A350" s="664" t="s">
        <v>591</v>
      </c>
      <c r="B350" s="664"/>
      <c r="C350" s="140" t="s">
        <v>1225</v>
      </c>
      <c r="D350" s="150" t="s">
        <v>1218</v>
      </c>
      <c r="E350" s="158"/>
      <c r="F350" s="136">
        <v>0</v>
      </c>
      <c r="G350" s="136">
        <v>0</v>
      </c>
      <c r="H350" s="136">
        <v>0</v>
      </c>
      <c r="I350" s="136">
        <v>0</v>
      </c>
      <c r="J350" s="550">
        <v>0</v>
      </c>
      <c r="K350" s="551">
        <v>0</v>
      </c>
      <c r="L350" s="136">
        <v>0</v>
      </c>
      <c r="M350" s="136">
        <v>0</v>
      </c>
      <c r="N350" s="136">
        <v>0</v>
      </c>
      <c r="O350" s="551">
        <v>0</v>
      </c>
    </row>
    <row r="351" spans="1:15" ht="15.75" hidden="1" customHeight="1" x14ac:dyDescent="0.25">
      <c r="A351" s="664" t="s">
        <v>593</v>
      </c>
      <c r="B351" s="664"/>
      <c r="C351" s="140" t="s">
        <v>1226</v>
      </c>
      <c r="D351" s="150" t="s">
        <v>1218</v>
      </c>
      <c r="E351" s="158"/>
      <c r="F351" s="136">
        <v>0</v>
      </c>
      <c r="G351" s="136">
        <v>0</v>
      </c>
      <c r="H351" s="136">
        <v>0</v>
      </c>
      <c r="I351" s="136">
        <v>0</v>
      </c>
      <c r="J351" s="550">
        <v>0</v>
      </c>
      <c r="K351" s="551">
        <v>0</v>
      </c>
      <c r="L351" s="136">
        <v>0</v>
      </c>
      <c r="M351" s="136">
        <v>0</v>
      </c>
      <c r="N351" s="136">
        <v>0</v>
      </c>
      <c r="O351" s="551">
        <v>0</v>
      </c>
    </row>
    <row r="352" spans="1:15" ht="15.75" hidden="1" customHeight="1" x14ac:dyDescent="0.25">
      <c r="A352" s="664" t="s">
        <v>595</v>
      </c>
      <c r="B352" s="664"/>
      <c r="C352" s="140" t="s">
        <v>1227</v>
      </c>
      <c r="D352" s="150" t="s">
        <v>1218</v>
      </c>
      <c r="E352" s="158"/>
      <c r="F352" s="136">
        <v>0</v>
      </c>
      <c r="G352" s="136">
        <v>0</v>
      </c>
      <c r="H352" s="136">
        <v>0</v>
      </c>
      <c r="I352" s="136">
        <v>0</v>
      </c>
      <c r="J352" s="550">
        <v>0</v>
      </c>
      <c r="K352" s="551">
        <v>0</v>
      </c>
      <c r="L352" s="136">
        <v>0</v>
      </c>
      <c r="M352" s="136">
        <v>0</v>
      </c>
      <c r="N352" s="136">
        <v>0</v>
      </c>
      <c r="O352" s="551">
        <v>0</v>
      </c>
    </row>
    <row r="353" spans="1:15" ht="25.5" hidden="1" customHeight="1" x14ac:dyDescent="0.25">
      <c r="A353" s="664" t="s">
        <v>597</v>
      </c>
      <c r="B353" s="664"/>
      <c r="C353" s="140" t="s">
        <v>1228</v>
      </c>
      <c r="D353" s="150" t="s">
        <v>1218</v>
      </c>
      <c r="E353" s="158"/>
      <c r="F353" s="136">
        <v>0</v>
      </c>
      <c r="G353" s="136">
        <v>0</v>
      </c>
      <c r="H353" s="136">
        <v>0</v>
      </c>
      <c r="I353" s="136">
        <v>0</v>
      </c>
      <c r="J353" s="550">
        <v>0</v>
      </c>
      <c r="K353" s="551">
        <v>0</v>
      </c>
      <c r="L353" s="136">
        <v>0</v>
      </c>
      <c r="M353" s="136">
        <v>0</v>
      </c>
      <c r="N353" s="136">
        <v>0</v>
      </c>
      <c r="O353" s="551">
        <v>0</v>
      </c>
    </row>
    <row r="354" spans="1:15" ht="25.5" hidden="1" customHeight="1" x14ac:dyDescent="0.25">
      <c r="A354" s="664" t="s">
        <v>599</v>
      </c>
      <c r="B354" s="664"/>
      <c r="C354" s="140" t="s">
        <v>1229</v>
      </c>
      <c r="D354" s="150" t="s">
        <v>1218</v>
      </c>
      <c r="E354" s="158"/>
      <c r="F354" s="136">
        <v>0</v>
      </c>
      <c r="G354" s="136">
        <v>0</v>
      </c>
      <c r="H354" s="136">
        <v>0</v>
      </c>
      <c r="I354" s="136">
        <v>0</v>
      </c>
      <c r="J354" s="550">
        <v>0</v>
      </c>
      <c r="K354" s="551">
        <v>0</v>
      </c>
      <c r="L354" s="136">
        <v>0</v>
      </c>
      <c r="M354" s="136">
        <v>0</v>
      </c>
      <c r="N354" s="136">
        <v>0</v>
      </c>
      <c r="O354" s="551">
        <v>0</v>
      </c>
    </row>
    <row r="355" spans="1:15" ht="25.5" hidden="1" customHeight="1" x14ac:dyDescent="0.25">
      <c r="A355" s="664" t="s">
        <v>601</v>
      </c>
      <c r="B355" s="664"/>
      <c r="C355" s="140" t="s">
        <v>1230</v>
      </c>
      <c r="D355" s="150" t="s">
        <v>1218</v>
      </c>
      <c r="E355" s="158"/>
      <c r="F355" s="136">
        <v>0</v>
      </c>
      <c r="G355" s="136">
        <v>0</v>
      </c>
      <c r="H355" s="136">
        <v>0</v>
      </c>
      <c r="I355" s="136">
        <v>0</v>
      </c>
      <c r="J355" s="550">
        <v>0</v>
      </c>
      <c r="K355" s="551">
        <v>0</v>
      </c>
      <c r="L355" s="136">
        <v>0</v>
      </c>
      <c r="M355" s="136">
        <v>0</v>
      </c>
      <c r="N355" s="136">
        <v>0</v>
      </c>
      <c r="O355" s="551">
        <v>0</v>
      </c>
    </row>
    <row r="356" spans="1:15" ht="15.75" hidden="1" customHeight="1" x14ac:dyDescent="0.25">
      <c r="A356" s="664" t="s">
        <v>603</v>
      </c>
      <c r="B356" s="664"/>
      <c r="C356" s="140" t="s">
        <v>1231</v>
      </c>
      <c r="D356" s="150" t="s">
        <v>1218</v>
      </c>
      <c r="E356" s="158"/>
      <c r="F356" s="136">
        <v>0</v>
      </c>
      <c r="G356" s="136">
        <v>0</v>
      </c>
      <c r="H356" s="136">
        <v>0</v>
      </c>
      <c r="I356" s="136">
        <v>0</v>
      </c>
      <c r="J356" s="550">
        <v>0</v>
      </c>
      <c r="K356" s="551">
        <v>0</v>
      </c>
      <c r="L356" s="136">
        <v>0</v>
      </c>
      <c r="M356" s="136">
        <v>0</v>
      </c>
      <c r="N356" s="136">
        <v>0</v>
      </c>
      <c r="O356" s="551">
        <v>0</v>
      </c>
    </row>
    <row r="357" spans="1:15" ht="25.5" hidden="1" customHeight="1" x14ac:dyDescent="0.25">
      <c r="A357" s="664" t="s">
        <v>605</v>
      </c>
      <c r="B357" s="664"/>
      <c r="C357" s="140" t="s">
        <v>1232</v>
      </c>
      <c r="D357" s="150" t="s">
        <v>1218</v>
      </c>
      <c r="E357" s="158"/>
      <c r="F357" s="136">
        <v>0</v>
      </c>
      <c r="G357" s="136">
        <v>0</v>
      </c>
      <c r="H357" s="136">
        <v>0</v>
      </c>
      <c r="I357" s="136">
        <v>0</v>
      </c>
      <c r="J357" s="550">
        <v>0</v>
      </c>
      <c r="K357" s="551">
        <v>0</v>
      </c>
      <c r="L357" s="136">
        <v>0</v>
      </c>
      <c r="M357" s="136">
        <v>0</v>
      </c>
      <c r="N357" s="136">
        <v>0</v>
      </c>
      <c r="O357" s="551">
        <v>0</v>
      </c>
    </row>
    <row r="358" spans="1:15" ht="15.75" hidden="1" customHeight="1" x14ac:dyDescent="0.25">
      <c r="A358" s="664" t="s">
        <v>607</v>
      </c>
      <c r="B358" s="664"/>
      <c r="C358" s="140" t="s">
        <v>1233</v>
      </c>
      <c r="D358" s="150" t="s">
        <v>1218</v>
      </c>
      <c r="E358" s="158"/>
      <c r="F358" s="136">
        <v>0</v>
      </c>
      <c r="G358" s="136">
        <v>0</v>
      </c>
      <c r="H358" s="136">
        <v>0</v>
      </c>
      <c r="I358" s="136">
        <v>0</v>
      </c>
      <c r="J358" s="550">
        <v>0</v>
      </c>
      <c r="K358" s="551">
        <v>0</v>
      </c>
      <c r="L358" s="136">
        <v>0</v>
      </c>
      <c r="M358" s="136">
        <v>0</v>
      </c>
      <c r="N358" s="136">
        <v>0</v>
      </c>
      <c r="O358" s="551">
        <v>0</v>
      </c>
    </row>
    <row r="359" spans="1:15" ht="25.5" hidden="1" customHeight="1" x14ac:dyDescent="0.25">
      <c r="A359" s="664" t="s">
        <v>609</v>
      </c>
      <c r="B359" s="664"/>
      <c r="C359" s="140" t="s">
        <v>1234</v>
      </c>
      <c r="D359" s="150" t="s">
        <v>1218</v>
      </c>
      <c r="E359" s="158"/>
      <c r="F359" s="136">
        <v>0</v>
      </c>
      <c r="G359" s="136">
        <v>0</v>
      </c>
      <c r="H359" s="136">
        <v>0</v>
      </c>
      <c r="I359" s="136">
        <v>0</v>
      </c>
      <c r="J359" s="550">
        <v>0</v>
      </c>
      <c r="K359" s="551">
        <v>0</v>
      </c>
      <c r="L359" s="136">
        <v>0</v>
      </c>
      <c r="M359" s="136">
        <v>0</v>
      </c>
      <c r="N359" s="136">
        <v>0</v>
      </c>
      <c r="O359" s="551">
        <v>0</v>
      </c>
    </row>
    <row r="360" spans="1:15" ht="15.75" hidden="1" customHeight="1" x14ac:dyDescent="0.25">
      <c r="A360" s="640" t="s">
        <v>611</v>
      </c>
      <c r="B360" s="640"/>
      <c r="C360" s="160" t="s">
        <v>1235</v>
      </c>
      <c r="D360" s="154" t="s">
        <v>1236</v>
      </c>
      <c r="E360" s="161"/>
      <c r="F360" s="136">
        <v>0</v>
      </c>
      <c r="G360" s="136">
        <v>0</v>
      </c>
      <c r="H360" s="136">
        <v>0</v>
      </c>
      <c r="I360" s="136">
        <v>0</v>
      </c>
      <c r="J360" s="550">
        <v>0</v>
      </c>
      <c r="K360" s="551">
        <v>0</v>
      </c>
      <c r="L360" s="136">
        <v>0</v>
      </c>
      <c r="M360" s="136">
        <v>0</v>
      </c>
      <c r="N360" s="136">
        <v>0</v>
      </c>
      <c r="O360" s="551">
        <v>0</v>
      </c>
    </row>
    <row r="361" spans="1:15" ht="25.5" hidden="1" customHeight="1" x14ac:dyDescent="0.25">
      <c r="A361" s="664" t="s">
        <v>613</v>
      </c>
      <c r="B361" s="664"/>
      <c r="C361" s="140" t="s">
        <v>1237</v>
      </c>
      <c r="D361" s="150" t="s">
        <v>1236</v>
      </c>
      <c r="E361" s="158"/>
      <c r="F361" s="136">
        <v>0</v>
      </c>
      <c r="G361" s="136">
        <v>0</v>
      </c>
      <c r="H361" s="136">
        <v>0</v>
      </c>
      <c r="I361" s="136">
        <v>0</v>
      </c>
      <c r="J361" s="550">
        <v>0</v>
      </c>
      <c r="K361" s="551">
        <v>0</v>
      </c>
      <c r="L361" s="136">
        <v>0</v>
      </c>
      <c r="M361" s="136">
        <v>0</v>
      </c>
      <c r="N361" s="136">
        <v>0</v>
      </c>
      <c r="O361" s="551">
        <v>0</v>
      </c>
    </row>
    <row r="362" spans="1:15" ht="15.75" hidden="1" customHeight="1" x14ac:dyDescent="0.25">
      <c r="A362" s="664" t="s">
        <v>615</v>
      </c>
      <c r="B362" s="664"/>
      <c r="C362" s="140" t="s">
        <v>1238</v>
      </c>
      <c r="D362" s="150" t="s">
        <v>1236</v>
      </c>
      <c r="E362" s="158"/>
      <c r="F362" s="136">
        <v>0</v>
      </c>
      <c r="G362" s="136">
        <v>0</v>
      </c>
      <c r="H362" s="136">
        <v>0</v>
      </c>
      <c r="I362" s="136">
        <v>0</v>
      </c>
      <c r="J362" s="550">
        <v>0</v>
      </c>
      <c r="K362" s="551">
        <v>0</v>
      </c>
      <c r="L362" s="136">
        <v>0</v>
      </c>
      <c r="M362" s="136">
        <v>0</v>
      </c>
      <c r="N362" s="136">
        <v>0</v>
      </c>
      <c r="O362" s="551">
        <v>0</v>
      </c>
    </row>
    <row r="363" spans="1:15" ht="15.75" hidden="1" customHeight="1" x14ac:dyDescent="0.25">
      <c r="A363" s="664" t="s">
        <v>749</v>
      </c>
      <c r="B363" s="664"/>
      <c r="C363" s="140" t="s">
        <v>1239</v>
      </c>
      <c r="D363" s="150" t="s">
        <v>1236</v>
      </c>
      <c r="E363" s="158"/>
      <c r="F363" s="136">
        <v>0</v>
      </c>
      <c r="G363" s="136">
        <v>0</v>
      </c>
      <c r="H363" s="136">
        <v>0</v>
      </c>
      <c r="I363" s="136">
        <v>0</v>
      </c>
      <c r="J363" s="550">
        <v>0</v>
      </c>
      <c r="K363" s="551">
        <v>0</v>
      </c>
      <c r="L363" s="136">
        <v>0</v>
      </c>
      <c r="M363" s="136">
        <v>0</v>
      </c>
      <c r="N363" s="136">
        <v>0</v>
      </c>
      <c r="O363" s="551">
        <v>0</v>
      </c>
    </row>
    <row r="364" spans="1:15" ht="25.5" hidden="1" customHeight="1" x14ac:dyDescent="0.25">
      <c r="A364" s="665" t="s">
        <v>751</v>
      </c>
      <c r="B364" s="665"/>
      <c r="C364" s="140" t="s">
        <v>1240</v>
      </c>
      <c r="D364" s="159" t="s">
        <v>1241</v>
      </c>
      <c r="E364" s="158"/>
      <c r="F364" s="136">
        <v>0</v>
      </c>
      <c r="G364" s="136">
        <v>0</v>
      </c>
      <c r="H364" s="136">
        <v>0</v>
      </c>
      <c r="I364" s="136">
        <v>0</v>
      </c>
      <c r="J364" s="550">
        <v>0</v>
      </c>
      <c r="K364" s="551">
        <v>0</v>
      </c>
      <c r="L364" s="136">
        <v>0</v>
      </c>
      <c r="M364" s="136">
        <v>0</v>
      </c>
      <c r="N364" s="136">
        <v>0</v>
      </c>
      <c r="O364" s="551">
        <v>0</v>
      </c>
    </row>
    <row r="365" spans="1:15" ht="15.75" hidden="1" customHeight="1" x14ac:dyDescent="0.25">
      <c r="A365" s="664" t="s">
        <v>1242</v>
      </c>
      <c r="B365" s="664"/>
      <c r="C365" s="152" t="s">
        <v>1243</v>
      </c>
      <c r="D365" s="150" t="s">
        <v>1241</v>
      </c>
      <c r="E365" s="153"/>
      <c r="F365" s="136">
        <v>0</v>
      </c>
      <c r="G365" s="136">
        <v>0</v>
      </c>
      <c r="H365" s="136">
        <v>0</v>
      </c>
      <c r="I365" s="136">
        <v>0</v>
      </c>
      <c r="J365" s="550">
        <v>0</v>
      </c>
      <c r="K365" s="551">
        <v>0</v>
      </c>
      <c r="L365" s="136">
        <v>0</v>
      </c>
      <c r="M365" s="136">
        <v>0</v>
      </c>
      <c r="N365" s="136">
        <v>0</v>
      </c>
      <c r="O365" s="551">
        <v>0</v>
      </c>
    </row>
    <row r="366" spans="1:15" ht="15.75" hidden="1" customHeight="1" x14ac:dyDescent="0.25">
      <c r="A366" s="664" t="s">
        <v>755</v>
      </c>
      <c r="B366" s="664"/>
      <c r="C366" s="140" t="s">
        <v>1244</v>
      </c>
      <c r="D366" s="150" t="s">
        <v>1241</v>
      </c>
      <c r="E366" s="158"/>
      <c r="F366" s="136">
        <v>0</v>
      </c>
      <c r="G366" s="136">
        <v>0</v>
      </c>
      <c r="H366" s="136">
        <v>0</v>
      </c>
      <c r="I366" s="136">
        <v>0</v>
      </c>
      <c r="J366" s="550">
        <v>0</v>
      </c>
      <c r="K366" s="551">
        <v>0</v>
      </c>
      <c r="L366" s="136">
        <v>0</v>
      </c>
      <c r="M366" s="136">
        <v>0</v>
      </c>
      <c r="N366" s="136">
        <v>0</v>
      </c>
      <c r="O366" s="551">
        <v>0</v>
      </c>
    </row>
    <row r="367" spans="1:15" ht="15.75" hidden="1" customHeight="1" x14ac:dyDescent="0.25">
      <c r="A367" s="664" t="s">
        <v>757</v>
      </c>
      <c r="B367" s="664"/>
      <c r="C367" s="140" t="s">
        <v>1245</v>
      </c>
      <c r="D367" s="150" t="s">
        <v>1241</v>
      </c>
      <c r="E367" s="158"/>
      <c r="F367" s="136">
        <v>0</v>
      </c>
      <c r="G367" s="136">
        <v>0</v>
      </c>
      <c r="H367" s="136">
        <v>0</v>
      </c>
      <c r="I367" s="136">
        <v>0</v>
      </c>
      <c r="J367" s="550">
        <v>0</v>
      </c>
      <c r="K367" s="551">
        <v>0</v>
      </c>
      <c r="L367" s="136">
        <v>0</v>
      </c>
      <c r="M367" s="136">
        <v>0</v>
      </c>
      <c r="N367" s="136">
        <v>0</v>
      </c>
      <c r="O367" s="551">
        <v>0</v>
      </c>
    </row>
    <row r="368" spans="1:15" ht="15.75" hidden="1" customHeight="1" x14ac:dyDescent="0.25">
      <c r="A368" s="664" t="s">
        <v>759</v>
      </c>
      <c r="B368" s="664"/>
      <c r="C368" s="140" t="s">
        <v>1246</v>
      </c>
      <c r="D368" s="150" t="s">
        <v>1241</v>
      </c>
      <c r="E368" s="158"/>
      <c r="F368" s="136">
        <v>0</v>
      </c>
      <c r="G368" s="136">
        <v>0</v>
      </c>
      <c r="H368" s="136">
        <v>0</v>
      </c>
      <c r="I368" s="136">
        <v>0</v>
      </c>
      <c r="J368" s="550">
        <v>0</v>
      </c>
      <c r="K368" s="551">
        <v>0</v>
      </c>
      <c r="L368" s="136">
        <v>0</v>
      </c>
      <c r="M368" s="136">
        <v>0</v>
      </c>
      <c r="N368" s="136">
        <v>0</v>
      </c>
      <c r="O368" s="551">
        <v>0</v>
      </c>
    </row>
    <row r="369" spans="1:15" ht="25.5" hidden="1" customHeight="1" x14ac:dyDescent="0.25">
      <c r="A369" s="664" t="s">
        <v>761</v>
      </c>
      <c r="B369" s="664"/>
      <c r="C369" s="140" t="s">
        <v>1247</v>
      </c>
      <c r="D369" s="150" t="s">
        <v>1241</v>
      </c>
      <c r="E369" s="158"/>
      <c r="F369" s="136">
        <v>0</v>
      </c>
      <c r="G369" s="136">
        <v>0</v>
      </c>
      <c r="H369" s="136">
        <v>0</v>
      </c>
      <c r="I369" s="136">
        <v>0</v>
      </c>
      <c r="J369" s="550">
        <v>0</v>
      </c>
      <c r="K369" s="551">
        <v>0</v>
      </c>
      <c r="L369" s="136">
        <v>0</v>
      </c>
      <c r="M369" s="136">
        <v>0</v>
      </c>
      <c r="N369" s="136">
        <v>0</v>
      </c>
      <c r="O369" s="551">
        <v>0</v>
      </c>
    </row>
    <row r="370" spans="1:15" ht="25.5" hidden="1" customHeight="1" x14ac:dyDescent="0.25">
      <c r="A370" s="664" t="s">
        <v>763</v>
      </c>
      <c r="B370" s="664"/>
      <c r="C370" s="140" t="s">
        <v>1248</v>
      </c>
      <c r="D370" s="150" t="s">
        <v>1241</v>
      </c>
      <c r="E370" s="158"/>
      <c r="F370" s="136">
        <v>0</v>
      </c>
      <c r="G370" s="136">
        <v>0</v>
      </c>
      <c r="H370" s="136">
        <v>0</v>
      </c>
      <c r="I370" s="136">
        <v>0</v>
      </c>
      <c r="J370" s="550">
        <v>0</v>
      </c>
      <c r="K370" s="551">
        <v>0</v>
      </c>
      <c r="L370" s="136">
        <v>0</v>
      </c>
      <c r="M370" s="136">
        <v>0</v>
      </c>
      <c r="N370" s="136">
        <v>0</v>
      </c>
      <c r="O370" s="551">
        <v>0</v>
      </c>
    </row>
    <row r="371" spans="1:15" ht="15.75" hidden="1" customHeight="1" x14ac:dyDescent="0.25">
      <c r="A371" s="664" t="s">
        <v>765</v>
      </c>
      <c r="B371" s="664"/>
      <c r="C371" s="140" t="s">
        <v>1249</v>
      </c>
      <c r="D371" s="150" t="s">
        <v>1241</v>
      </c>
      <c r="E371" s="158"/>
      <c r="F371" s="136">
        <v>0</v>
      </c>
      <c r="G371" s="136">
        <v>0</v>
      </c>
      <c r="H371" s="136">
        <v>0</v>
      </c>
      <c r="I371" s="136">
        <v>0</v>
      </c>
      <c r="J371" s="550">
        <v>0</v>
      </c>
      <c r="K371" s="551">
        <v>0</v>
      </c>
      <c r="L371" s="136">
        <v>0</v>
      </c>
      <c r="M371" s="136">
        <v>0</v>
      </c>
      <c r="N371" s="136">
        <v>0</v>
      </c>
      <c r="O371" s="551">
        <v>0</v>
      </c>
    </row>
    <row r="372" spans="1:15" ht="15.75" hidden="1" customHeight="1" x14ac:dyDescent="0.25">
      <c r="A372" s="664" t="s">
        <v>767</v>
      </c>
      <c r="B372" s="664"/>
      <c r="C372" s="140" t="s">
        <v>1250</v>
      </c>
      <c r="D372" s="150" t="s">
        <v>1241</v>
      </c>
      <c r="E372" s="158"/>
      <c r="F372" s="136">
        <v>0</v>
      </c>
      <c r="G372" s="136">
        <v>0</v>
      </c>
      <c r="H372" s="136">
        <v>0</v>
      </c>
      <c r="I372" s="136">
        <v>0</v>
      </c>
      <c r="J372" s="550">
        <v>0</v>
      </c>
      <c r="K372" s="551">
        <v>0</v>
      </c>
      <c r="L372" s="136">
        <v>0</v>
      </c>
      <c r="M372" s="136">
        <v>0</v>
      </c>
      <c r="N372" s="136">
        <v>0</v>
      </c>
      <c r="O372" s="551">
        <v>0</v>
      </c>
    </row>
    <row r="373" spans="1:15" ht="15.75" hidden="1" customHeight="1" x14ac:dyDescent="0.25">
      <c r="A373" s="664" t="s">
        <v>769</v>
      </c>
      <c r="B373" s="664"/>
      <c r="C373" s="140" t="s">
        <v>1251</v>
      </c>
      <c r="D373" s="150" t="s">
        <v>1241</v>
      </c>
      <c r="E373" s="158"/>
      <c r="F373" s="136">
        <v>0</v>
      </c>
      <c r="G373" s="136">
        <v>0</v>
      </c>
      <c r="H373" s="136">
        <v>0</v>
      </c>
      <c r="I373" s="136">
        <v>0</v>
      </c>
      <c r="J373" s="550">
        <v>0</v>
      </c>
      <c r="K373" s="551">
        <v>0</v>
      </c>
      <c r="L373" s="136">
        <v>0</v>
      </c>
      <c r="M373" s="136">
        <v>0</v>
      </c>
      <c r="N373" s="136">
        <v>0</v>
      </c>
      <c r="O373" s="551">
        <v>0</v>
      </c>
    </row>
    <row r="374" spans="1:15" ht="25.5" hidden="1" customHeight="1" x14ac:dyDescent="0.25">
      <c r="A374" s="665" t="s">
        <v>772</v>
      </c>
      <c r="B374" s="665"/>
      <c r="C374" s="144" t="s">
        <v>1252</v>
      </c>
      <c r="D374" s="159" t="s">
        <v>1253</v>
      </c>
      <c r="E374" s="162"/>
      <c r="F374" s="136">
        <v>0</v>
      </c>
      <c r="G374" s="136">
        <v>0</v>
      </c>
      <c r="H374" s="136">
        <v>0</v>
      </c>
      <c r="I374" s="136">
        <v>0</v>
      </c>
      <c r="J374" s="550">
        <v>0</v>
      </c>
      <c r="K374" s="551">
        <v>0</v>
      </c>
      <c r="L374" s="136">
        <v>0</v>
      </c>
      <c r="M374" s="136">
        <v>0</v>
      </c>
      <c r="N374" s="136">
        <v>0</v>
      </c>
      <c r="O374" s="551">
        <v>0</v>
      </c>
    </row>
    <row r="375" spans="1:15" ht="51" hidden="1" customHeight="1" x14ac:dyDescent="0.25">
      <c r="A375" s="664" t="s">
        <v>775</v>
      </c>
      <c r="B375" s="664"/>
      <c r="C375" s="140" t="s">
        <v>1254</v>
      </c>
      <c r="D375" s="150" t="s">
        <v>1253</v>
      </c>
      <c r="E375" s="158"/>
      <c r="F375" s="136">
        <v>0</v>
      </c>
      <c r="G375" s="136">
        <v>0</v>
      </c>
      <c r="H375" s="136">
        <v>0</v>
      </c>
      <c r="I375" s="136">
        <v>0</v>
      </c>
      <c r="J375" s="550">
        <v>0</v>
      </c>
      <c r="K375" s="551">
        <v>0</v>
      </c>
      <c r="L375" s="136">
        <v>0</v>
      </c>
      <c r="M375" s="136">
        <v>0</v>
      </c>
      <c r="N375" s="136">
        <v>0</v>
      </c>
      <c r="O375" s="551">
        <v>0</v>
      </c>
    </row>
    <row r="376" spans="1:15" ht="25.5" hidden="1" customHeight="1" x14ac:dyDescent="0.25">
      <c r="A376" s="664" t="s">
        <v>777</v>
      </c>
      <c r="B376" s="664"/>
      <c r="C376" s="140" t="s">
        <v>1255</v>
      </c>
      <c r="D376" s="150" t="s">
        <v>1253</v>
      </c>
      <c r="E376" s="158"/>
      <c r="F376" s="136">
        <v>0</v>
      </c>
      <c r="G376" s="136">
        <v>0</v>
      </c>
      <c r="H376" s="136">
        <v>0</v>
      </c>
      <c r="I376" s="136">
        <v>0</v>
      </c>
      <c r="J376" s="550">
        <v>0</v>
      </c>
      <c r="K376" s="551">
        <v>0</v>
      </c>
      <c r="L376" s="136">
        <v>0</v>
      </c>
      <c r="M376" s="136">
        <v>0</v>
      </c>
      <c r="N376" s="136">
        <v>0</v>
      </c>
      <c r="O376" s="551">
        <v>0</v>
      </c>
    </row>
    <row r="377" spans="1:15" ht="25.5" hidden="1" customHeight="1" x14ac:dyDescent="0.25">
      <c r="A377" s="664" t="s">
        <v>779</v>
      </c>
      <c r="B377" s="664"/>
      <c r="C377" s="140" t="s">
        <v>1256</v>
      </c>
      <c r="D377" s="150" t="s">
        <v>1253</v>
      </c>
      <c r="E377" s="158"/>
      <c r="F377" s="136">
        <v>0</v>
      </c>
      <c r="G377" s="136">
        <v>0</v>
      </c>
      <c r="H377" s="136">
        <v>0</v>
      </c>
      <c r="I377" s="136">
        <v>0</v>
      </c>
      <c r="J377" s="550">
        <v>0</v>
      </c>
      <c r="K377" s="551">
        <v>0</v>
      </c>
      <c r="L377" s="136">
        <v>0</v>
      </c>
      <c r="M377" s="136">
        <v>0</v>
      </c>
      <c r="N377" s="136">
        <v>0</v>
      </c>
      <c r="O377" s="551">
        <v>0</v>
      </c>
    </row>
    <row r="378" spans="1:15" ht="15.75" hidden="1" customHeight="1" x14ac:dyDescent="0.25">
      <c r="A378" s="664" t="s">
        <v>781</v>
      </c>
      <c r="B378" s="664"/>
      <c r="C378" s="140" t="s">
        <v>1257</v>
      </c>
      <c r="D378" s="150" t="s">
        <v>1253</v>
      </c>
      <c r="E378" s="158"/>
      <c r="F378" s="136">
        <v>0</v>
      </c>
      <c r="G378" s="136">
        <v>0</v>
      </c>
      <c r="H378" s="136">
        <v>0</v>
      </c>
      <c r="I378" s="136">
        <v>0</v>
      </c>
      <c r="J378" s="550">
        <v>0</v>
      </c>
      <c r="K378" s="551">
        <v>0</v>
      </c>
      <c r="L378" s="136">
        <v>0</v>
      </c>
      <c r="M378" s="136">
        <v>0</v>
      </c>
      <c r="N378" s="136">
        <v>0</v>
      </c>
      <c r="O378" s="551">
        <v>0</v>
      </c>
    </row>
    <row r="379" spans="1:15" ht="15.75" hidden="1" customHeight="1" x14ac:dyDescent="0.25">
      <c r="A379" s="664" t="s">
        <v>783</v>
      </c>
      <c r="B379" s="664"/>
      <c r="C379" s="140" t="s">
        <v>1258</v>
      </c>
      <c r="D379" s="150" t="s">
        <v>1253</v>
      </c>
      <c r="E379" s="158"/>
      <c r="F379" s="136">
        <v>0</v>
      </c>
      <c r="G379" s="136">
        <v>0</v>
      </c>
      <c r="H379" s="136">
        <v>0</v>
      </c>
      <c r="I379" s="136">
        <v>0</v>
      </c>
      <c r="J379" s="550">
        <v>0</v>
      </c>
      <c r="K379" s="551">
        <v>0</v>
      </c>
      <c r="L379" s="136">
        <v>0</v>
      </c>
      <c r="M379" s="136">
        <v>0</v>
      </c>
      <c r="N379" s="136">
        <v>0</v>
      </c>
      <c r="O379" s="551">
        <v>0</v>
      </c>
    </row>
    <row r="380" spans="1:15" ht="25.5" hidden="1" customHeight="1" x14ac:dyDescent="0.25">
      <c r="A380" s="664" t="s">
        <v>785</v>
      </c>
      <c r="B380" s="664"/>
      <c r="C380" s="140" t="s">
        <v>1259</v>
      </c>
      <c r="D380" s="150" t="s">
        <v>1253</v>
      </c>
      <c r="E380" s="158"/>
      <c r="F380" s="136">
        <v>0</v>
      </c>
      <c r="G380" s="136">
        <v>0</v>
      </c>
      <c r="H380" s="136">
        <v>0</v>
      </c>
      <c r="I380" s="136">
        <v>0</v>
      </c>
      <c r="J380" s="550">
        <v>0</v>
      </c>
      <c r="K380" s="551">
        <v>0</v>
      </c>
      <c r="L380" s="136">
        <v>0</v>
      </c>
      <c r="M380" s="136">
        <v>0</v>
      </c>
      <c r="N380" s="136">
        <v>0</v>
      </c>
      <c r="O380" s="551">
        <v>0</v>
      </c>
    </row>
    <row r="381" spans="1:15" ht="15.75" hidden="1" customHeight="1" x14ac:dyDescent="0.25">
      <c r="A381" s="664" t="s">
        <v>787</v>
      </c>
      <c r="B381" s="664"/>
      <c r="C381" s="140" t="s">
        <v>1260</v>
      </c>
      <c r="D381" s="150" t="s">
        <v>1253</v>
      </c>
      <c r="E381" s="158"/>
      <c r="F381" s="136">
        <v>0</v>
      </c>
      <c r="G381" s="136">
        <v>0</v>
      </c>
      <c r="H381" s="136">
        <v>0</v>
      </c>
      <c r="I381" s="136">
        <v>0</v>
      </c>
      <c r="J381" s="550">
        <v>0</v>
      </c>
      <c r="K381" s="551">
        <v>0</v>
      </c>
      <c r="L381" s="136">
        <v>0</v>
      </c>
      <c r="M381" s="136">
        <v>0</v>
      </c>
      <c r="N381" s="136">
        <v>0</v>
      </c>
      <c r="O381" s="551">
        <v>0</v>
      </c>
    </row>
    <row r="382" spans="1:15" ht="15.75" hidden="1" customHeight="1" x14ac:dyDescent="0.25">
      <c r="A382" s="664" t="s">
        <v>790</v>
      </c>
      <c r="B382" s="664"/>
      <c r="C382" s="140" t="s">
        <v>1261</v>
      </c>
      <c r="D382" s="150" t="s">
        <v>1253</v>
      </c>
      <c r="E382" s="158"/>
      <c r="F382" s="136">
        <v>0</v>
      </c>
      <c r="G382" s="136">
        <v>0</v>
      </c>
      <c r="H382" s="136">
        <v>0</v>
      </c>
      <c r="I382" s="136">
        <v>0</v>
      </c>
      <c r="J382" s="550">
        <v>0</v>
      </c>
      <c r="K382" s="551">
        <v>0</v>
      </c>
      <c r="L382" s="136">
        <v>0</v>
      </c>
      <c r="M382" s="136">
        <v>0</v>
      </c>
      <c r="N382" s="136">
        <v>0</v>
      </c>
      <c r="O382" s="551">
        <v>0</v>
      </c>
    </row>
    <row r="383" spans="1:15" ht="15.75" hidden="1" customHeight="1" x14ac:dyDescent="0.25">
      <c r="A383" s="664" t="s">
        <v>792</v>
      </c>
      <c r="B383" s="664"/>
      <c r="C383" s="140" t="s">
        <v>1262</v>
      </c>
      <c r="D383" s="150" t="s">
        <v>1253</v>
      </c>
      <c r="E383" s="158"/>
      <c r="F383" s="136">
        <v>0</v>
      </c>
      <c r="G383" s="136">
        <v>0</v>
      </c>
      <c r="H383" s="136">
        <v>0</v>
      </c>
      <c r="I383" s="136">
        <v>0</v>
      </c>
      <c r="J383" s="550">
        <v>0</v>
      </c>
      <c r="K383" s="551">
        <v>0</v>
      </c>
      <c r="L383" s="136">
        <v>0</v>
      </c>
      <c r="M383" s="136">
        <v>0</v>
      </c>
      <c r="N383" s="136">
        <v>0</v>
      </c>
      <c r="O383" s="551">
        <v>0</v>
      </c>
    </row>
    <row r="384" spans="1:15" ht="15.75" hidden="1" customHeight="1" x14ac:dyDescent="0.25">
      <c r="A384" s="665" t="s">
        <v>794</v>
      </c>
      <c r="B384" s="665"/>
      <c r="C384" s="140" t="s">
        <v>1263</v>
      </c>
      <c r="D384" s="159" t="s">
        <v>1264</v>
      </c>
      <c r="E384" s="158"/>
      <c r="F384" s="136">
        <v>0</v>
      </c>
      <c r="G384" s="136">
        <v>0</v>
      </c>
      <c r="H384" s="136">
        <v>0</v>
      </c>
      <c r="I384" s="136">
        <v>0</v>
      </c>
      <c r="J384" s="550">
        <v>0</v>
      </c>
      <c r="K384" s="551">
        <v>0</v>
      </c>
      <c r="L384" s="136">
        <v>0</v>
      </c>
      <c r="M384" s="136">
        <v>0</v>
      </c>
      <c r="N384" s="136">
        <v>0</v>
      </c>
      <c r="O384" s="551">
        <v>0</v>
      </c>
    </row>
    <row r="385" spans="1:15" ht="15.75" hidden="1" customHeight="1" x14ac:dyDescent="0.25">
      <c r="A385" s="664" t="s">
        <v>796</v>
      </c>
      <c r="B385" s="664"/>
      <c r="C385" s="140" t="s">
        <v>1265</v>
      </c>
      <c r="D385" s="150" t="s">
        <v>1264</v>
      </c>
      <c r="E385" s="158"/>
      <c r="F385" s="136">
        <v>0</v>
      </c>
      <c r="G385" s="136">
        <v>0</v>
      </c>
      <c r="H385" s="136">
        <v>0</v>
      </c>
      <c r="I385" s="136">
        <v>0</v>
      </c>
      <c r="J385" s="550">
        <v>0</v>
      </c>
      <c r="K385" s="551">
        <v>0</v>
      </c>
      <c r="L385" s="136">
        <v>0</v>
      </c>
      <c r="M385" s="136">
        <v>0</v>
      </c>
      <c r="N385" s="136">
        <v>0</v>
      </c>
      <c r="O385" s="551">
        <v>0</v>
      </c>
    </row>
    <row r="386" spans="1:15" ht="15.75" hidden="1" customHeight="1" x14ac:dyDescent="0.25">
      <c r="A386" s="664" t="s">
        <v>798</v>
      </c>
      <c r="B386" s="664"/>
      <c r="C386" s="140" t="s">
        <v>1266</v>
      </c>
      <c r="D386" s="150" t="s">
        <v>1264</v>
      </c>
      <c r="E386" s="158"/>
      <c r="F386" s="136">
        <v>0</v>
      </c>
      <c r="G386" s="136">
        <v>0</v>
      </c>
      <c r="H386" s="136">
        <v>0</v>
      </c>
      <c r="I386" s="136">
        <v>0</v>
      </c>
      <c r="J386" s="550">
        <v>0</v>
      </c>
      <c r="K386" s="551">
        <v>0</v>
      </c>
      <c r="L386" s="136">
        <v>0</v>
      </c>
      <c r="M386" s="136">
        <v>0</v>
      </c>
      <c r="N386" s="136">
        <v>0</v>
      </c>
      <c r="O386" s="551">
        <v>0</v>
      </c>
    </row>
    <row r="387" spans="1:15" ht="25.5" hidden="1" customHeight="1" x14ac:dyDescent="0.25">
      <c r="A387" s="664" t="s">
        <v>800</v>
      </c>
      <c r="B387" s="664"/>
      <c r="C387" s="140" t="s">
        <v>1267</v>
      </c>
      <c r="D387" s="150" t="s">
        <v>1264</v>
      </c>
      <c r="E387" s="158"/>
      <c r="F387" s="136">
        <v>0</v>
      </c>
      <c r="G387" s="136">
        <v>0</v>
      </c>
      <c r="H387" s="136">
        <v>0</v>
      </c>
      <c r="I387" s="136">
        <v>0</v>
      </c>
      <c r="J387" s="550">
        <v>0</v>
      </c>
      <c r="K387" s="551">
        <v>0</v>
      </c>
      <c r="L387" s="136">
        <v>0</v>
      </c>
      <c r="M387" s="136">
        <v>0</v>
      </c>
      <c r="N387" s="136">
        <v>0</v>
      </c>
      <c r="O387" s="551">
        <v>0</v>
      </c>
    </row>
    <row r="388" spans="1:15" ht="25.5" hidden="1" customHeight="1" x14ac:dyDescent="0.25">
      <c r="A388" s="664" t="s">
        <v>802</v>
      </c>
      <c r="B388" s="664"/>
      <c r="C388" s="140" t="s">
        <v>1268</v>
      </c>
      <c r="D388" s="150" t="s">
        <v>1264</v>
      </c>
      <c r="E388" s="158"/>
      <c r="F388" s="136">
        <v>0</v>
      </c>
      <c r="G388" s="136">
        <v>0</v>
      </c>
      <c r="H388" s="136">
        <v>0</v>
      </c>
      <c r="I388" s="136">
        <v>0</v>
      </c>
      <c r="J388" s="550">
        <v>0</v>
      </c>
      <c r="K388" s="551">
        <v>0</v>
      </c>
      <c r="L388" s="136">
        <v>0</v>
      </c>
      <c r="M388" s="136">
        <v>0</v>
      </c>
      <c r="N388" s="136">
        <v>0</v>
      </c>
      <c r="O388" s="551">
        <v>0</v>
      </c>
    </row>
    <row r="389" spans="1:15" ht="25.5" hidden="1" customHeight="1" x14ac:dyDescent="0.25">
      <c r="A389" s="664" t="s">
        <v>805</v>
      </c>
      <c r="B389" s="664"/>
      <c r="C389" s="140" t="s">
        <v>1269</v>
      </c>
      <c r="D389" s="150" t="s">
        <v>1264</v>
      </c>
      <c r="E389" s="158"/>
      <c r="F389" s="136">
        <v>0</v>
      </c>
      <c r="G389" s="136">
        <v>0</v>
      </c>
      <c r="H389" s="136">
        <v>0</v>
      </c>
      <c r="I389" s="136">
        <v>0</v>
      </c>
      <c r="J389" s="550">
        <v>0</v>
      </c>
      <c r="K389" s="551">
        <v>0</v>
      </c>
      <c r="L389" s="136">
        <v>0</v>
      </c>
      <c r="M389" s="136">
        <v>0</v>
      </c>
      <c r="N389" s="136">
        <v>0</v>
      </c>
      <c r="O389" s="551">
        <v>0</v>
      </c>
    </row>
    <row r="390" spans="1:15" ht="25.5" hidden="1" customHeight="1" x14ac:dyDescent="0.25">
      <c r="A390" s="664" t="s">
        <v>807</v>
      </c>
      <c r="B390" s="664"/>
      <c r="C390" s="144" t="s">
        <v>1270</v>
      </c>
      <c r="D390" s="150" t="s">
        <v>1264</v>
      </c>
      <c r="E390" s="162"/>
      <c r="F390" s="136">
        <v>0</v>
      </c>
      <c r="G390" s="136">
        <v>0</v>
      </c>
      <c r="H390" s="136">
        <v>0</v>
      </c>
      <c r="I390" s="136">
        <v>0</v>
      </c>
      <c r="J390" s="550">
        <v>0</v>
      </c>
      <c r="K390" s="551">
        <v>0</v>
      </c>
      <c r="L390" s="136">
        <v>0</v>
      </c>
      <c r="M390" s="136">
        <v>0</v>
      </c>
      <c r="N390" s="136">
        <v>0</v>
      </c>
      <c r="O390" s="551">
        <v>0</v>
      </c>
    </row>
    <row r="391" spans="1:15" ht="15.75" hidden="1" customHeight="1" x14ac:dyDescent="0.25">
      <c r="A391" s="664" t="s">
        <v>809</v>
      </c>
      <c r="B391" s="664"/>
      <c r="C391" s="140" t="s">
        <v>1271</v>
      </c>
      <c r="D391" s="150" t="s">
        <v>1272</v>
      </c>
      <c r="E391" s="158"/>
      <c r="F391" s="136">
        <v>0</v>
      </c>
      <c r="G391" s="136">
        <v>0</v>
      </c>
      <c r="H391" s="136">
        <v>0</v>
      </c>
      <c r="I391" s="136">
        <v>0</v>
      </c>
      <c r="J391" s="550">
        <v>0</v>
      </c>
      <c r="K391" s="551">
        <v>0</v>
      </c>
      <c r="L391" s="136">
        <v>0</v>
      </c>
      <c r="M391" s="136">
        <v>0</v>
      </c>
      <c r="N391" s="136">
        <v>0</v>
      </c>
      <c r="O391" s="551">
        <v>0</v>
      </c>
    </row>
    <row r="392" spans="1:15" ht="15.75" hidden="1" customHeight="1" x14ac:dyDescent="0.25">
      <c r="A392" s="664" t="s">
        <v>811</v>
      </c>
      <c r="B392" s="664"/>
      <c r="C392" s="140" t="s">
        <v>1273</v>
      </c>
      <c r="D392" s="150" t="s">
        <v>1272</v>
      </c>
      <c r="E392" s="158"/>
      <c r="F392" s="136">
        <v>0</v>
      </c>
      <c r="G392" s="136">
        <v>0</v>
      </c>
      <c r="H392" s="136">
        <v>0</v>
      </c>
      <c r="I392" s="136">
        <v>0</v>
      </c>
      <c r="J392" s="550">
        <v>0</v>
      </c>
      <c r="K392" s="551">
        <v>0</v>
      </c>
      <c r="L392" s="136">
        <v>0</v>
      </c>
      <c r="M392" s="136">
        <v>0</v>
      </c>
      <c r="N392" s="136">
        <v>0</v>
      </c>
      <c r="O392" s="551">
        <v>0</v>
      </c>
    </row>
    <row r="393" spans="1:15" ht="15.75" hidden="1" customHeight="1" x14ac:dyDescent="0.25">
      <c r="A393" s="664" t="s">
        <v>813</v>
      </c>
      <c r="B393" s="664"/>
      <c r="C393" s="140" t="s">
        <v>1274</v>
      </c>
      <c r="D393" s="150" t="s">
        <v>1272</v>
      </c>
      <c r="E393" s="158"/>
      <c r="F393" s="136">
        <v>0</v>
      </c>
      <c r="G393" s="136">
        <v>0</v>
      </c>
      <c r="H393" s="136">
        <v>0</v>
      </c>
      <c r="I393" s="136">
        <v>0</v>
      </c>
      <c r="J393" s="550">
        <v>0</v>
      </c>
      <c r="K393" s="551">
        <v>0</v>
      </c>
      <c r="L393" s="136">
        <v>0</v>
      </c>
      <c r="M393" s="136">
        <v>0</v>
      </c>
      <c r="N393" s="136">
        <v>0</v>
      </c>
      <c r="O393" s="551">
        <v>0</v>
      </c>
    </row>
    <row r="394" spans="1:15" x14ac:dyDescent="0.25">
      <c r="A394" s="665" t="s">
        <v>815</v>
      </c>
      <c r="B394" s="665"/>
      <c r="C394" s="140" t="s">
        <v>1275</v>
      </c>
      <c r="D394" s="159" t="s">
        <v>1276</v>
      </c>
      <c r="E394" s="158"/>
      <c r="F394" s="136">
        <v>660</v>
      </c>
      <c r="G394" s="136">
        <v>0</v>
      </c>
      <c r="H394" s="136">
        <v>660</v>
      </c>
      <c r="I394" s="136">
        <v>2803790</v>
      </c>
      <c r="J394" s="550">
        <v>1375250</v>
      </c>
      <c r="K394" s="551">
        <v>2500000</v>
      </c>
      <c r="L394" s="136">
        <f>SUM(L411:L419)</f>
        <v>0</v>
      </c>
      <c r="M394" s="136">
        <f>SUM(M411:M419)</f>
        <v>2500000</v>
      </c>
      <c r="N394" s="136">
        <f>N410+N412+N413+N414+N415+N416+N417+N418+N419</f>
        <v>169370</v>
      </c>
      <c r="O394" s="551">
        <v>2500000</v>
      </c>
    </row>
    <row r="395" spans="1:15" ht="15.75" hidden="1" customHeight="1" x14ac:dyDescent="0.25">
      <c r="A395" s="664" t="s">
        <v>817</v>
      </c>
      <c r="B395" s="664"/>
      <c r="C395" s="140" t="s">
        <v>1277</v>
      </c>
      <c r="D395" s="150" t="s">
        <v>1276</v>
      </c>
      <c r="E395" s="158"/>
      <c r="F395" s="136">
        <v>0</v>
      </c>
      <c r="G395" s="136">
        <v>0</v>
      </c>
      <c r="H395" s="136">
        <v>0</v>
      </c>
      <c r="I395" s="136">
        <v>0</v>
      </c>
      <c r="J395" s="550">
        <v>0</v>
      </c>
      <c r="K395" s="551">
        <v>0</v>
      </c>
      <c r="L395" s="136">
        <v>0</v>
      </c>
      <c r="M395" s="136">
        <v>0</v>
      </c>
      <c r="N395" s="136">
        <v>0</v>
      </c>
      <c r="O395" s="551">
        <v>0</v>
      </c>
    </row>
    <row r="396" spans="1:15" ht="25.5" hidden="1" customHeight="1" x14ac:dyDescent="0.25">
      <c r="A396" s="664" t="s">
        <v>819</v>
      </c>
      <c r="B396" s="664"/>
      <c r="C396" s="140" t="s">
        <v>1278</v>
      </c>
      <c r="D396" s="150" t="s">
        <v>1276</v>
      </c>
      <c r="E396" s="158"/>
      <c r="F396" s="136">
        <v>0</v>
      </c>
      <c r="G396" s="136">
        <v>0</v>
      </c>
      <c r="H396" s="136">
        <v>0</v>
      </c>
      <c r="I396" s="136">
        <v>0</v>
      </c>
      <c r="J396" s="550">
        <v>0</v>
      </c>
      <c r="K396" s="551">
        <v>0</v>
      </c>
      <c r="L396" s="136">
        <v>0</v>
      </c>
      <c r="M396" s="136">
        <v>0</v>
      </c>
      <c r="N396" s="136">
        <v>0</v>
      </c>
      <c r="O396" s="551">
        <v>0</v>
      </c>
    </row>
    <row r="397" spans="1:15" ht="15.75" hidden="1" customHeight="1" x14ac:dyDescent="0.25">
      <c r="A397" s="664" t="s">
        <v>821</v>
      </c>
      <c r="B397" s="664"/>
      <c r="C397" s="140" t="s">
        <v>1279</v>
      </c>
      <c r="D397" s="150" t="s">
        <v>1276</v>
      </c>
      <c r="E397" s="158"/>
      <c r="F397" s="136">
        <v>0</v>
      </c>
      <c r="G397" s="136">
        <v>0</v>
      </c>
      <c r="H397" s="136">
        <v>0</v>
      </c>
      <c r="I397" s="136">
        <v>0</v>
      </c>
      <c r="J397" s="550">
        <v>0</v>
      </c>
      <c r="K397" s="551">
        <v>0</v>
      </c>
      <c r="L397" s="136">
        <v>0</v>
      </c>
      <c r="M397" s="136">
        <v>0</v>
      </c>
      <c r="N397" s="136">
        <v>0</v>
      </c>
      <c r="O397" s="551">
        <v>0</v>
      </c>
    </row>
    <row r="398" spans="1:15" ht="15.75" hidden="1" customHeight="1" x14ac:dyDescent="0.25">
      <c r="A398" s="664" t="s">
        <v>1280</v>
      </c>
      <c r="B398" s="664"/>
      <c r="C398" s="140" t="s">
        <v>1281</v>
      </c>
      <c r="D398" s="150" t="s">
        <v>1276</v>
      </c>
      <c r="E398" s="158"/>
      <c r="F398" s="136">
        <v>0</v>
      </c>
      <c r="G398" s="136">
        <v>0</v>
      </c>
      <c r="H398" s="136">
        <v>0</v>
      </c>
      <c r="I398" s="136">
        <v>0</v>
      </c>
      <c r="J398" s="550">
        <v>0</v>
      </c>
      <c r="K398" s="551">
        <v>0</v>
      </c>
      <c r="L398" s="136">
        <v>0</v>
      </c>
      <c r="M398" s="136">
        <v>0</v>
      </c>
      <c r="N398" s="136">
        <v>0</v>
      </c>
      <c r="O398" s="551">
        <v>0</v>
      </c>
    </row>
    <row r="399" spans="1:15" ht="15.75" hidden="1" customHeight="1" x14ac:dyDescent="0.25">
      <c r="A399" s="664" t="s">
        <v>1282</v>
      </c>
      <c r="B399" s="664"/>
      <c r="C399" s="140" t="s">
        <v>1283</v>
      </c>
      <c r="D399" s="150" t="s">
        <v>1276</v>
      </c>
      <c r="E399" s="158"/>
      <c r="F399" s="136">
        <v>0</v>
      </c>
      <c r="G399" s="136">
        <v>0</v>
      </c>
      <c r="H399" s="136">
        <v>0</v>
      </c>
      <c r="I399" s="136">
        <v>0</v>
      </c>
      <c r="J399" s="550">
        <v>0</v>
      </c>
      <c r="K399" s="551">
        <v>0</v>
      </c>
      <c r="L399" s="136">
        <v>0</v>
      </c>
      <c r="M399" s="136">
        <v>0</v>
      </c>
      <c r="N399" s="136">
        <v>0</v>
      </c>
      <c r="O399" s="551">
        <v>0</v>
      </c>
    </row>
    <row r="400" spans="1:15" ht="25.5" hidden="1" customHeight="1" x14ac:dyDescent="0.25">
      <c r="A400" s="664" t="s">
        <v>1284</v>
      </c>
      <c r="B400" s="664"/>
      <c r="C400" s="140" t="s">
        <v>1285</v>
      </c>
      <c r="D400" s="150" t="s">
        <v>1276</v>
      </c>
      <c r="E400" s="158"/>
      <c r="F400" s="136">
        <v>0</v>
      </c>
      <c r="G400" s="136">
        <v>0</v>
      </c>
      <c r="H400" s="136">
        <v>0</v>
      </c>
      <c r="I400" s="136">
        <v>0</v>
      </c>
      <c r="J400" s="550">
        <v>0</v>
      </c>
      <c r="K400" s="551">
        <v>0</v>
      </c>
      <c r="L400" s="136">
        <v>0</v>
      </c>
      <c r="M400" s="136">
        <v>0</v>
      </c>
      <c r="N400" s="136">
        <v>0</v>
      </c>
      <c r="O400" s="551">
        <v>0</v>
      </c>
    </row>
    <row r="401" spans="1:15" ht="25.5" hidden="1" customHeight="1" x14ac:dyDescent="0.25">
      <c r="A401" s="664" t="s">
        <v>1286</v>
      </c>
      <c r="B401" s="664"/>
      <c r="C401" s="140" t="s">
        <v>1287</v>
      </c>
      <c r="D401" s="150" t="s">
        <v>1276</v>
      </c>
      <c r="E401" s="158"/>
      <c r="F401" s="136">
        <v>0</v>
      </c>
      <c r="G401" s="136">
        <v>0</v>
      </c>
      <c r="H401" s="136">
        <v>0</v>
      </c>
      <c r="I401" s="136">
        <v>0</v>
      </c>
      <c r="J401" s="550">
        <v>0</v>
      </c>
      <c r="K401" s="551">
        <v>0</v>
      </c>
      <c r="L401" s="136">
        <v>0</v>
      </c>
      <c r="M401" s="136">
        <v>0</v>
      </c>
      <c r="N401" s="136">
        <v>0</v>
      </c>
      <c r="O401" s="551">
        <v>0</v>
      </c>
    </row>
    <row r="402" spans="1:15" ht="25.5" hidden="1" customHeight="1" x14ac:dyDescent="0.25">
      <c r="A402" s="664" t="s">
        <v>1288</v>
      </c>
      <c r="B402" s="664"/>
      <c r="C402" s="140" t="s">
        <v>1289</v>
      </c>
      <c r="D402" s="150" t="s">
        <v>1276</v>
      </c>
      <c r="E402" s="158"/>
      <c r="F402" s="136">
        <v>0</v>
      </c>
      <c r="G402" s="136">
        <v>0</v>
      </c>
      <c r="H402" s="136">
        <v>0</v>
      </c>
      <c r="I402" s="136">
        <v>0</v>
      </c>
      <c r="J402" s="550">
        <v>0</v>
      </c>
      <c r="K402" s="551">
        <v>0</v>
      </c>
      <c r="L402" s="136">
        <v>0</v>
      </c>
      <c r="M402" s="136">
        <v>0</v>
      </c>
      <c r="N402" s="136">
        <v>0</v>
      </c>
      <c r="O402" s="551">
        <v>0</v>
      </c>
    </row>
    <row r="403" spans="1:15" ht="25.5" hidden="1" customHeight="1" x14ac:dyDescent="0.25">
      <c r="A403" s="664" t="s">
        <v>1290</v>
      </c>
      <c r="B403" s="664"/>
      <c r="C403" s="140" t="s">
        <v>1291</v>
      </c>
      <c r="D403" s="150" t="s">
        <v>1276</v>
      </c>
      <c r="E403" s="158"/>
      <c r="F403" s="136">
        <v>0</v>
      </c>
      <c r="G403" s="136">
        <v>0</v>
      </c>
      <c r="H403" s="136">
        <v>0</v>
      </c>
      <c r="I403" s="136">
        <v>0</v>
      </c>
      <c r="J403" s="550">
        <v>0</v>
      </c>
      <c r="K403" s="551">
        <v>0</v>
      </c>
      <c r="L403" s="136">
        <v>0</v>
      </c>
      <c r="M403" s="136">
        <v>0</v>
      </c>
      <c r="N403" s="136">
        <v>0</v>
      </c>
      <c r="O403" s="551">
        <v>0</v>
      </c>
    </row>
    <row r="404" spans="1:15" ht="25.5" hidden="1" customHeight="1" x14ac:dyDescent="0.25">
      <c r="A404" s="664" t="s">
        <v>1292</v>
      </c>
      <c r="B404" s="664"/>
      <c r="C404" s="140" t="s">
        <v>1293</v>
      </c>
      <c r="D404" s="150" t="s">
        <v>1276</v>
      </c>
      <c r="E404" s="158"/>
      <c r="F404" s="136">
        <v>0</v>
      </c>
      <c r="G404" s="136">
        <v>0</v>
      </c>
      <c r="H404" s="136">
        <v>0</v>
      </c>
      <c r="I404" s="136">
        <v>0</v>
      </c>
      <c r="J404" s="550">
        <v>0</v>
      </c>
      <c r="K404" s="551">
        <v>0</v>
      </c>
      <c r="L404" s="136">
        <v>0</v>
      </c>
      <c r="M404" s="136">
        <v>0</v>
      </c>
      <c r="N404" s="136">
        <v>0</v>
      </c>
      <c r="O404" s="551">
        <v>0</v>
      </c>
    </row>
    <row r="405" spans="1:15" ht="15.75" hidden="1" customHeight="1" x14ac:dyDescent="0.25">
      <c r="A405" s="664" t="s">
        <v>1294</v>
      </c>
      <c r="B405" s="664"/>
      <c r="C405" s="140" t="s">
        <v>1295</v>
      </c>
      <c r="D405" s="150" t="s">
        <v>1276</v>
      </c>
      <c r="E405" s="158"/>
      <c r="F405" s="136">
        <v>0</v>
      </c>
      <c r="G405" s="136">
        <v>0</v>
      </c>
      <c r="H405" s="136">
        <v>0</v>
      </c>
      <c r="I405" s="136">
        <v>0</v>
      </c>
      <c r="J405" s="550">
        <v>0</v>
      </c>
      <c r="K405" s="551">
        <v>0</v>
      </c>
      <c r="L405" s="136">
        <v>0</v>
      </c>
      <c r="M405" s="136">
        <v>0</v>
      </c>
      <c r="N405" s="136">
        <v>0</v>
      </c>
      <c r="O405" s="551">
        <v>0</v>
      </c>
    </row>
    <row r="406" spans="1:15" ht="25.5" hidden="1" customHeight="1" x14ac:dyDescent="0.25">
      <c r="A406" s="664" t="s">
        <v>1296</v>
      </c>
      <c r="B406" s="664"/>
      <c r="C406" s="140" t="s">
        <v>1297</v>
      </c>
      <c r="D406" s="150" t="s">
        <v>1276</v>
      </c>
      <c r="E406" s="158"/>
      <c r="F406" s="136">
        <v>0</v>
      </c>
      <c r="G406" s="136">
        <v>0</v>
      </c>
      <c r="H406" s="136">
        <v>0</v>
      </c>
      <c r="I406" s="136">
        <v>0</v>
      </c>
      <c r="J406" s="550">
        <v>0</v>
      </c>
      <c r="K406" s="551">
        <v>0</v>
      </c>
      <c r="L406" s="136">
        <v>0</v>
      </c>
      <c r="M406" s="136">
        <v>0</v>
      </c>
      <c r="N406" s="136">
        <v>0</v>
      </c>
      <c r="O406" s="551">
        <v>0</v>
      </c>
    </row>
    <row r="407" spans="1:15" ht="15.75" hidden="1" customHeight="1" x14ac:dyDescent="0.25">
      <c r="A407" s="664" t="s">
        <v>1298</v>
      </c>
      <c r="B407" s="664"/>
      <c r="C407" s="140" t="s">
        <v>1299</v>
      </c>
      <c r="D407" s="150" t="s">
        <v>1276</v>
      </c>
      <c r="E407" s="158"/>
      <c r="F407" s="136">
        <v>0</v>
      </c>
      <c r="G407" s="136">
        <v>0</v>
      </c>
      <c r="H407" s="136">
        <v>0</v>
      </c>
      <c r="I407" s="136">
        <v>0</v>
      </c>
      <c r="J407" s="550">
        <v>0</v>
      </c>
      <c r="K407" s="551">
        <v>0</v>
      </c>
      <c r="L407" s="136">
        <v>0</v>
      </c>
      <c r="M407" s="136">
        <v>0</v>
      </c>
      <c r="N407" s="136">
        <v>0</v>
      </c>
      <c r="O407" s="551">
        <v>0</v>
      </c>
    </row>
    <row r="408" spans="1:15" ht="15.75" hidden="1" customHeight="1" x14ac:dyDescent="0.25">
      <c r="A408" s="664" t="s">
        <v>834</v>
      </c>
      <c r="B408" s="664"/>
      <c r="C408" s="140" t="s">
        <v>1300</v>
      </c>
      <c r="D408" s="150" t="s">
        <v>1276</v>
      </c>
      <c r="E408" s="158"/>
      <c r="F408" s="136">
        <v>0</v>
      </c>
      <c r="G408" s="136">
        <v>0</v>
      </c>
      <c r="H408" s="136">
        <v>0</v>
      </c>
      <c r="I408" s="136">
        <v>0</v>
      </c>
      <c r="J408" s="550">
        <v>0</v>
      </c>
      <c r="K408" s="551">
        <v>0</v>
      </c>
      <c r="L408" s="136">
        <v>0</v>
      </c>
      <c r="M408" s="136">
        <v>0</v>
      </c>
      <c r="N408" s="136">
        <v>0</v>
      </c>
      <c r="O408" s="551">
        <v>0</v>
      </c>
    </row>
    <row r="409" spans="1:15" ht="25.5" hidden="1" customHeight="1" x14ac:dyDescent="0.25">
      <c r="A409" s="664" t="s">
        <v>836</v>
      </c>
      <c r="B409" s="664"/>
      <c r="C409" s="140" t="s">
        <v>1301</v>
      </c>
      <c r="D409" s="150" t="s">
        <v>1276</v>
      </c>
      <c r="E409" s="158"/>
      <c r="F409" s="136">
        <v>0</v>
      </c>
      <c r="G409" s="136">
        <v>0</v>
      </c>
      <c r="H409" s="136">
        <v>0</v>
      </c>
      <c r="I409" s="136">
        <v>0</v>
      </c>
      <c r="J409" s="550">
        <v>0</v>
      </c>
      <c r="K409" s="551">
        <v>0</v>
      </c>
      <c r="L409" s="136">
        <v>0</v>
      </c>
      <c r="M409" s="136">
        <v>0</v>
      </c>
      <c r="N409" s="136">
        <v>0</v>
      </c>
      <c r="O409" s="551">
        <v>0</v>
      </c>
    </row>
    <row r="410" spans="1:15" ht="15.75" customHeight="1" x14ac:dyDescent="0.25">
      <c r="A410" s="664" t="s">
        <v>838</v>
      </c>
      <c r="B410" s="664"/>
      <c r="C410" s="140" t="s">
        <v>1476</v>
      </c>
      <c r="D410" s="150" t="s">
        <v>1276</v>
      </c>
      <c r="E410" s="158"/>
      <c r="F410" s="136">
        <v>20</v>
      </c>
      <c r="G410" s="136">
        <v>0</v>
      </c>
      <c r="H410" s="136">
        <v>20</v>
      </c>
      <c r="I410" s="136">
        <v>0</v>
      </c>
      <c r="J410" s="550">
        <v>0</v>
      </c>
      <c r="K410" s="551">
        <v>0</v>
      </c>
      <c r="L410" s="136">
        <v>0</v>
      </c>
      <c r="M410" s="136">
        <v>0</v>
      </c>
      <c r="N410" s="136">
        <v>130000</v>
      </c>
      <c r="O410" s="551">
        <v>0</v>
      </c>
    </row>
    <row r="411" spans="1:15" ht="15.75" hidden="1" customHeight="1" x14ac:dyDescent="0.25">
      <c r="A411" s="664" t="s">
        <v>840</v>
      </c>
      <c r="B411" s="664"/>
      <c r="C411" s="140" t="s">
        <v>1302</v>
      </c>
      <c r="D411" s="150" t="s">
        <v>1276</v>
      </c>
      <c r="E411" s="158"/>
      <c r="F411" s="136">
        <v>100</v>
      </c>
      <c r="G411" s="136">
        <v>0</v>
      </c>
      <c r="H411" s="136">
        <v>100</v>
      </c>
      <c r="I411" s="136">
        <v>0</v>
      </c>
      <c r="J411" s="550">
        <v>0</v>
      </c>
      <c r="K411" s="551">
        <v>0</v>
      </c>
      <c r="L411" s="136">
        <v>0</v>
      </c>
      <c r="M411" s="136">
        <f>SUM(K411:L411)</f>
        <v>0</v>
      </c>
      <c r="N411" s="136">
        <v>0</v>
      </c>
      <c r="O411" s="551">
        <v>0</v>
      </c>
    </row>
    <row r="412" spans="1:15" x14ac:dyDescent="0.25">
      <c r="A412" s="664" t="s">
        <v>842</v>
      </c>
      <c r="B412" s="664"/>
      <c r="C412" s="140" t="s">
        <v>1303</v>
      </c>
      <c r="D412" s="150" t="s">
        <v>1276</v>
      </c>
      <c r="E412" s="158"/>
      <c r="F412" s="136">
        <v>500</v>
      </c>
      <c r="G412" s="136">
        <v>-40</v>
      </c>
      <c r="H412" s="136">
        <v>460</v>
      </c>
      <c r="I412" s="136">
        <v>2803790</v>
      </c>
      <c r="J412" s="550">
        <v>615250</v>
      </c>
      <c r="K412" s="551">
        <v>2500000</v>
      </c>
      <c r="L412" s="136"/>
      <c r="M412" s="136">
        <f t="shared" ref="M412:M419" si="53">SUM(K412:L412)</f>
        <v>2500000</v>
      </c>
      <c r="N412" s="136">
        <v>39370</v>
      </c>
      <c r="O412" s="551">
        <v>2500000</v>
      </c>
    </row>
    <row r="413" spans="1:15" ht="25.5" x14ac:dyDescent="0.25">
      <c r="A413" s="664" t="s">
        <v>844</v>
      </c>
      <c r="B413" s="664"/>
      <c r="C413" s="140" t="s">
        <v>1304</v>
      </c>
      <c r="D413" s="150" t="s">
        <v>1276</v>
      </c>
      <c r="E413" s="158"/>
      <c r="F413" s="136">
        <v>0</v>
      </c>
      <c r="G413" s="136">
        <v>0</v>
      </c>
      <c r="H413" s="136">
        <v>0</v>
      </c>
      <c r="I413" s="136">
        <v>0</v>
      </c>
      <c r="J413" s="550">
        <v>760000</v>
      </c>
      <c r="K413" s="551">
        <v>0</v>
      </c>
      <c r="L413" s="136">
        <v>0</v>
      </c>
      <c r="M413" s="136">
        <f t="shared" si="53"/>
        <v>0</v>
      </c>
      <c r="N413" s="136">
        <v>0</v>
      </c>
      <c r="O413" s="551">
        <v>0</v>
      </c>
    </row>
    <row r="414" spans="1:15" hidden="1" x14ac:dyDescent="0.25">
      <c r="A414" s="664" t="s">
        <v>846</v>
      </c>
      <c r="B414" s="664"/>
      <c r="C414" s="140" t="s">
        <v>1305</v>
      </c>
      <c r="D414" s="150" t="s">
        <v>1276</v>
      </c>
      <c r="E414" s="158"/>
      <c r="F414" s="136">
        <v>0</v>
      </c>
      <c r="G414" s="136">
        <v>0</v>
      </c>
      <c r="H414" s="136">
        <v>0</v>
      </c>
      <c r="I414" s="136">
        <v>0</v>
      </c>
      <c r="J414" s="550">
        <v>0</v>
      </c>
      <c r="K414" s="551">
        <v>0</v>
      </c>
      <c r="L414" s="136">
        <v>0</v>
      </c>
      <c r="M414" s="136">
        <f t="shared" si="53"/>
        <v>0</v>
      </c>
      <c r="N414" s="136">
        <v>0</v>
      </c>
      <c r="O414" s="551">
        <v>0</v>
      </c>
    </row>
    <row r="415" spans="1:15" hidden="1" x14ac:dyDescent="0.25">
      <c r="A415" s="664" t="s">
        <v>848</v>
      </c>
      <c r="B415" s="664"/>
      <c r="C415" s="140" t="s">
        <v>1306</v>
      </c>
      <c r="D415" s="150" t="s">
        <v>1276</v>
      </c>
      <c r="E415" s="158"/>
      <c r="F415" s="136">
        <v>0</v>
      </c>
      <c r="G415" s="136">
        <v>0</v>
      </c>
      <c r="H415" s="136">
        <v>0</v>
      </c>
      <c r="I415" s="136">
        <v>0</v>
      </c>
      <c r="J415" s="550">
        <v>0</v>
      </c>
      <c r="K415" s="551">
        <v>0</v>
      </c>
      <c r="L415" s="136">
        <v>0</v>
      </c>
      <c r="M415" s="136">
        <f t="shared" si="53"/>
        <v>0</v>
      </c>
      <c r="N415" s="136">
        <v>0</v>
      </c>
      <c r="O415" s="551">
        <v>0</v>
      </c>
    </row>
    <row r="416" spans="1:15" hidden="1" x14ac:dyDescent="0.25">
      <c r="A416" s="664" t="s">
        <v>850</v>
      </c>
      <c r="B416" s="664"/>
      <c r="C416" s="140" t="s">
        <v>1307</v>
      </c>
      <c r="D416" s="150" t="s">
        <v>1276</v>
      </c>
      <c r="E416" s="158"/>
      <c r="F416" s="136">
        <v>0</v>
      </c>
      <c r="G416" s="136">
        <v>0</v>
      </c>
      <c r="H416" s="136">
        <v>0</v>
      </c>
      <c r="I416" s="136">
        <v>0</v>
      </c>
      <c r="J416" s="550">
        <v>0</v>
      </c>
      <c r="K416" s="551">
        <v>0</v>
      </c>
      <c r="L416" s="136">
        <v>0</v>
      </c>
      <c r="M416" s="136">
        <f t="shared" si="53"/>
        <v>0</v>
      </c>
      <c r="N416" s="136">
        <v>0</v>
      </c>
      <c r="O416" s="551">
        <v>0</v>
      </c>
    </row>
    <row r="417" spans="1:15" hidden="1" x14ac:dyDescent="0.25">
      <c r="A417" s="664" t="s">
        <v>852</v>
      </c>
      <c r="B417" s="664"/>
      <c r="C417" s="140" t="s">
        <v>1308</v>
      </c>
      <c r="D417" s="150" t="s">
        <v>1276</v>
      </c>
      <c r="E417" s="158"/>
      <c r="F417" s="136">
        <v>0</v>
      </c>
      <c r="G417" s="136">
        <v>0</v>
      </c>
      <c r="H417" s="136">
        <v>0</v>
      </c>
      <c r="I417" s="136">
        <v>0</v>
      </c>
      <c r="J417" s="550">
        <v>0</v>
      </c>
      <c r="K417" s="551">
        <v>0</v>
      </c>
      <c r="L417" s="136">
        <v>0</v>
      </c>
      <c r="M417" s="136">
        <f t="shared" si="53"/>
        <v>0</v>
      </c>
      <c r="N417" s="136">
        <v>0</v>
      </c>
      <c r="O417" s="551">
        <v>0</v>
      </c>
    </row>
    <row r="418" spans="1:15" ht="25.5" hidden="1" x14ac:dyDescent="0.25">
      <c r="A418" s="664" t="s">
        <v>855</v>
      </c>
      <c r="B418" s="664"/>
      <c r="C418" s="140" t="s">
        <v>1309</v>
      </c>
      <c r="D418" s="150" t="s">
        <v>1276</v>
      </c>
      <c r="E418" s="158"/>
      <c r="F418" s="136">
        <v>40</v>
      </c>
      <c r="G418" s="136">
        <v>40</v>
      </c>
      <c r="H418" s="136">
        <v>80</v>
      </c>
      <c r="I418" s="136">
        <v>0</v>
      </c>
      <c r="J418" s="550">
        <v>0</v>
      </c>
      <c r="K418" s="551">
        <v>0</v>
      </c>
      <c r="L418" s="136">
        <v>0</v>
      </c>
      <c r="M418" s="136">
        <f t="shared" si="53"/>
        <v>0</v>
      </c>
      <c r="N418" s="136">
        <v>0</v>
      </c>
      <c r="O418" s="551">
        <v>0</v>
      </c>
    </row>
    <row r="419" spans="1:15" ht="25.5" hidden="1" x14ac:dyDescent="0.25">
      <c r="A419" s="664" t="s">
        <v>857</v>
      </c>
      <c r="B419" s="664"/>
      <c r="C419" s="140" t="s">
        <v>1310</v>
      </c>
      <c r="D419" s="150" t="s">
        <v>1276</v>
      </c>
      <c r="E419" s="158"/>
      <c r="F419" s="136">
        <v>0</v>
      </c>
      <c r="G419" s="136">
        <v>0</v>
      </c>
      <c r="H419" s="136">
        <v>0</v>
      </c>
      <c r="I419" s="136">
        <v>0</v>
      </c>
      <c r="J419" s="550">
        <v>0</v>
      </c>
      <c r="K419" s="551">
        <v>0</v>
      </c>
      <c r="L419" s="136">
        <v>0</v>
      </c>
      <c r="M419" s="136">
        <f t="shared" si="53"/>
        <v>0</v>
      </c>
      <c r="N419" s="136">
        <v>0</v>
      </c>
      <c r="O419" s="551">
        <v>0</v>
      </c>
    </row>
    <row r="420" spans="1:15" x14ac:dyDescent="0.25">
      <c r="A420" s="640" t="s">
        <v>859</v>
      </c>
      <c r="B420" s="640"/>
      <c r="C420" s="141" t="s">
        <v>1311</v>
      </c>
      <c r="D420" s="154" t="s">
        <v>1312</v>
      </c>
      <c r="E420" s="163"/>
      <c r="F420" s="139">
        <v>660</v>
      </c>
      <c r="G420" s="139">
        <v>0</v>
      </c>
      <c r="H420" s="139">
        <v>660</v>
      </c>
      <c r="I420" s="139">
        <v>2803790</v>
      </c>
      <c r="J420" s="549">
        <v>1375250</v>
      </c>
      <c r="K420" s="553">
        <f>K342+K343+K394</f>
        <v>2500000</v>
      </c>
      <c r="L420" s="139">
        <f>L342+L343+L394</f>
        <v>0</v>
      </c>
      <c r="M420" s="139">
        <f>M342+M343+M394</f>
        <v>2500000</v>
      </c>
      <c r="N420" s="139">
        <f>N342+N343+N394</f>
        <v>169370</v>
      </c>
      <c r="O420" s="553">
        <f>O342+O343+O394</f>
        <v>2500000</v>
      </c>
    </row>
    <row r="421" spans="1:15" x14ac:dyDescent="0.25">
      <c r="A421" s="664" t="s">
        <v>861</v>
      </c>
      <c r="B421" s="664"/>
      <c r="C421" s="140" t="s">
        <v>1313</v>
      </c>
      <c r="D421" s="150" t="s">
        <v>1314</v>
      </c>
      <c r="E421" s="158"/>
      <c r="F421" s="136">
        <v>0</v>
      </c>
      <c r="G421" s="136">
        <v>0</v>
      </c>
      <c r="H421" s="136">
        <v>0</v>
      </c>
      <c r="I421" s="136">
        <v>0</v>
      </c>
      <c r="J421" s="550">
        <v>0</v>
      </c>
      <c r="K421" s="551">
        <v>0</v>
      </c>
      <c r="L421" s="136">
        <v>0</v>
      </c>
      <c r="M421" s="136">
        <v>0</v>
      </c>
      <c r="N421" s="136">
        <v>0</v>
      </c>
      <c r="O421" s="551">
        <v>0</v>
      </c>
    </row>
    <row r="422" spans="1:15" x14ac:dyDescent="0.25">
      <c r="A422" s="664" t="s">
        <v>864</v>
      </c>
      <c r="B422" s="664"/>
      <c r="C422" s="140" t="s">
        <v>1315</v>
      </c>
      <c r="D422" s="150" t="s">
        <v>1314</v>
      </c>
      <c r="E422" s="158"/>
      <c r="F422" s="136">
        <v>0</v>
      </c>
      <c r="G422" s="136">
        <v>0</v>
      </c>
      <c r="H422" s="136">
        <v>0</v>
      </c>
      <c r="I422" s="136">
        <v>0</v>
      </c>
      <c r="J422" s="550">
        <v>0</v>
      </c>
      <c r="K422" s="551">
        <v>0</v>
      </c>
      <c r="L422" s="136">
        <v>0</v>
      </c>
      <c r="M422" s="136">
        <v>0</v>
      </c>
      <c r="N422" s="136">
        <v>0</v>
      </c>
      <c r="O422" s="551">
        <v>0</v>
      </c>
    </row>
    <row r="423" spans="1:15" x14ac:dyDescent="0.25">
      <c r="A423" s="664" t="s">
        <v>867</v>
      </c>
      <c r="B423" s="664"/>
      <c r="C423" s="140" t="s">
        <v>1316</v>
      </c>
      <c r="D423" s="150" t="s">
        <v>1317</v>
      </c>
      <c r="E423" s="158"/>
      <c r="F423" s="136">
        <v>0</v>
      </c>
      <c r="G423" s="136">
        <v>0</v>
      </c>
      <c r="H423" s="136">
        <v>0</v>
      </c>
      <c r="I423" s="136">
        <v>1768322</v>
      </c>
      <c r="J423" s="550">
        <v>0</v>
      </c>
      <c r="K423" s="551">
        <v>0</v>
      </c>
      <c r="L423" s="136"/>
      <c r="M423" s="136">
        <f>SUM(K423:L423)</f>
        <v>0</v>
      </c>
      <c r="N423" s="136">
        <v>0</v>
      </c>
      <c r="O423" s="551">
        <v>0</v>
      </c>
    </row>
    <row r="424" spans="1:15" ht="25.5" hidden="1" customHeight="1" x14ac:dyDescent="0.25">
      <c r="A424" s="664" t="s">
        <v>869</v>
      </c>
      <c r="B424" s="664"/>
      <c r="C424" s="140" t="s">
        <v>1318</v>
      </c>
      <c r="D424" s="150" t="s">
        <v>1319</v>
      </c>
      <c r="E424" s="158"/>
      <c r="F424" s="136">
        <v>0</v>
      </c>
      <c r="G424" s="136">
        <v>0</v>
      </c>
      <c r="H424" s="136">
        <v>0</v>
      </c>
      <c r="I424" s="136">
        <v>0</v>
      </c>
      <c r="J424" s="550">
        <v>0</v>
      </c>
      <c r="K424" s="551">
        <v>0</v>
      </c>
      <c r="L424" s="136">
        <v>0</v>
      </c>
      <c r="M424" s="136">
        <v>0</v>
      </c>
      <c r="N424" s="136">
        <v>0</v>
      </c>
      <c r="O424" s="551">
        <v>0</v>
      </c>
    </row>
    <row r="425" spans="1:15" ht="25.5" hidden="1" customHeight="1" x14ac:dyDescent="0.25">
      <c r="A425" s="664" t="s">
        <v>871</v>
      </c>
      <c r="B425" s="664"/>
      <c r="C425" s="140" t="s">
        <v>1320</v>
      </c>
      <c r="D425" s="150" t="s">
        <v>1321</v>
      </c>
      <c r="E425" s="158"/>
      <c r="F425" s="136">
        <v>0</v>
      </c>
      <c r="G425" s="136">
        <v>0</v>
      </c>
      <c r="H425" s="136">
        <v>0</v>
      </c>
      <c r="I425" s="136">
        <v>0</v>
      </c>
      <c r="J425" s="550">
        <v>0</v>
      </c>
      <c r="K425" s="551">
        <v>0</v>
      </c>
      <c r="L425" s="136">
        <v>0</v>
      </c>
      <c r="M425" s="136">
        <v>0</v>
      </c>
      <c r="N425" s="136">
        <v>0</v>
      </c>
      <c r="O425" s="551">
        <v>0</v>
      </c>
    </row>
    <row r="426" spans="1:15" ht="15.75" hidden="1" customHeight="1" x14ac:dyDescent="0.25">
      <c r="A426" s="664" t="s">
        <v>873</v>
      </c>
      <c r="B426" s="664"/>
      <c r="C426" s="140" t="s">
        <v>719</v>
      </c>
      <c r="D426" s="150" t="s">
        <v>1321</v>
      </c>
      <c r="E426" s="158"/>
      <c r="F426" s="136">
        <v>0</v>
      </c>
      <c r="G426" s="136">
        <v>0</v>
      </c>
      <c r="H426" s="136">
        <v>0</v>
      </c>
      <c r="I426" s="136">
        <v>0</v>
      </c>
      <c r="J426" s="550">
        <v>0</v>
      </c>
      <c r="K426" s="551">
        <v>0</v>
      </c>
      <c r="L426" s="136">
        <v>0</v>
      </c>
      <c r="M426" s="136">
        <v>0</v>
      </c>
      <c r="N426" s="136">
        <v>0</v>
      </c>
      <c r="O426" s="551">
        <v>0</v>
      </c>
    </row>
    <row r="427" spans="1:15" ht="15.75" hidden="1" customHeight="1" x14ac:dyDescent="0.25">
      <c r="A427" s="664" t="s">
        <v>875</v>
      </c>
      <c r="B427" s="664"/>
      <c r="C427" s="140" t="s">
        <v>410</v>
      </c>
      <c r="D427" s="150" t="s">
        <v>1321</v>
      </c>
      <c r="E427" s="158"/>
      <c r="F427" s="136">
        <v>0</v>
      </c>
      <c r="G427" s="136">
        <v>0</v>
      </c>
      <c r="H427" s="136">
        <v>0</v>
      </c>
      <c r="I427" s="136">
        <v>0</v>
      </c>
      <c r="J427" s="550">
        <v>0</v>
      </c>
      <c r="K427" s="551">
        <v>0</v>
      </c>
      <c r="L427" s="136">
        <v>0</v>
      </c>
      <c r="M427" s="136">
        <v>0</v>
      </c>
      <c r="N427" s="136">
        <v>0</v>
      </c>
      <c r="O427" s="551">
        <v>0</v>
      </c>
    </row>
    <row r="428" spans="1:15" ht="25.5" hidden="1" customHeight="1" x14ac:dyDescent="0.25">
      <c r="A428" s="664" t="s">
        <v>878</v>
      </c>
      <c r="B428" s="664"/>
      <c r="C428" s="140" t="s">
        <v>720</v>
      </c>
      <c r="D428" s="150" t="s">
        <v>1321</v>
      </c>
      <c r="E428" s="158"/>
      <c r="F428" s="136">
        <v>0</v>
      </c>
      <c r="G428" s="136">
        <v>0</v>
      </c>
      <c r="H428" s="136">
        <v>0</v>
      </c>
      <c r="I428" s="136">
        <v>0</v>
      </c>
      <c r="J428" s="550">
        <v>0</v>
      </c>
      <c r="K428" s="551">
        <v>0</v>
      </c>
      <c r="L428" s="136">
        <v>0</v>
      </c>
      <c r="M428" s="136">
        <v>0</v>
      </c>
      <c r="N428" s="136">
        <v>0</v>
      </c>
      <c r="O428" s="551">
        <v>0</v>
      </c>
    </row>
    <row r="429" spans="1:15" ht="15.75" hidden="1" customHeight="1" x14ac:dyDescent="0.25">
      <c r="A429" s="664" t="s">
        <v>880</v>
      </c>
      <c r="B429" s="664"/>
      <c r="C429" s="140" t="s">
        <v>721</v>
      </c>
      <c r="D429" s="150" t="s">
        <v>1321</v>
      </c>
      <c r="E429" s="158"/>
      <c r="F429" s="136">
        <v>0</v>
      </c>
      <c r="G429" s="136">
        <v>0</v>
      </c>
      <c r="H429" s="136">
        <v>0</v>
      </c>
      <c r="I429" s="136">
        <v>0</v>
      </c>
      <c r="J429" s="550">
        <v>0</v>
      </c>
      <c r="K429" s="551">
        <v>0</v>
      </c>
      <c r="L429" s="136">
        <v>0</v>
      </c>
      <c r="M429" s="136">
        <v>0</v>
      </c>
      <c r="N429" s="136">
        <v>0</v>
      </c>
      <c r="O429" s="551">
        <v>0</v>
      </c>
    </row>
    <row r="430" spans="1:15" ht="15.75" hidden="1" customHeight="1" x14ac:dyDescent="0.25">
      <c r="A430" s="664" t="s">
        <v>882</v>
      </c>
      <c r="B430" s="664"/>
      <c r="C430" s="140" t="s">
        <v>722</v>
      </c>
      <c r="D430" s="150" t="s">
        <v>1321</v>
      </c>
      <c r="E430" s="158"/>
      <c r="F430" s="136">
        <v>0</v>
      </c>
      <c r="G430" s="136">
        <v>0</v>
      </c>
      <c r="H430" s="136">
        <v>0</v>
      </c>
      <c r="I430" s="136">
        <v>0</v>
      </c>
      <c r="J430" s="550">
        <v>0</v>
      </c>
      <c r="K430" s="551">
        <v>0</v>
      </c>
      <c r="L430" s="136">
        <v>0</v>
      </c>
      <c r="M430" s="136">
        <v>0</v>
      </c>
      <c r="N430" s="136">
        <v>0</v>
      </c>
      <c r="O430" s="551">
        <v>0</v>
      </c>
    </row>
    <row r="431" spans="1:15" ht="15.75" hidden="1" customHeight="1" x14ac:dyDescent="0.25">
      <c r="A431" s="664" t="s">
        <v>884</v>
      </c>
      <c r="B431" s="664"/>
      <c r="C431" s="140" t="s">
        <v>723</v>
      </c>
      <c r="D431" s="150" t="s">
        <v>1321</v>
      </c>
      <c r="E431" s="158"/>
      <c r="F431" s="136">
        <v>0</v>
      </c>
      <c r="G431" s="136">
        <v>0</v>
      </c>
      <c r="H431" s="136">
        <v>0</v>
      </c>
      <c r="I431" s="136">
        <v>0</v>
      </c>
      <c r="J431" s="550">
        <v>0</v>
      </c>
      <c r="K431" s="551">
        <v>0</v>
      </c>
      <c r="L431" s="136">
        <v>0</v>
      </c>
      <c r="M431" s="136">
        <v>0</v>
      </c>
      <c r="N431" s="136">
        <v>0</v>
      </c>
      <c r="O431" s="551">
        <v>0</v>
      </c>
    </row>
    <row r="432" spans="1:15" ht="15.75" hidden="1" customHeight="1" x14ac:dyDescent="0.25">
      <c r="A432" s="664" t="s">
        <v>886</v>
      </c>
      <c r="B432" s="664"/>
      <c r="C432" s="140" t="s">
        <v>724</v>
      </c>
      <c r="D432" s="150" t="s">
        <v>1321</v>
      </c>
      <c r="E432" s="158"/>
      <c r="F432" s="136">
        <v>0</v>
      </c>
      <c r="G432" s="136">
        <v>0</v>
      </c>
      <c r="H432" s="136">
        <v>0</v>
      </c>
      <c r="I432" s="136">
        <v>0</v>
      </c>
      <c r="J432" s="550">
        <v>0</v>
      </c>
      <c r="K432" s="551">
        <v>0</v>
      </c>
      <c r="L432" s="136">
        <v>0</v>
      </c>
      <c r="M432" s="136">
        <v>0</v>
      </c>
      <c r="N432" s="136">
        <v>0</v>
      </c>
      <c r="O432" s="551">
        <v>0</v>
      </c>
    </row>
    <row r="433" spans="1:15" ht="15.75" hidden="1" customHeight="1" x14ac:dyDescent="0.25">
      <c r="A433" s="664" t="s">
        <v>888</v>
      </c>
      <c r="B433" s="664"/>
      <c r="C433" s="140" t="s">
        <v>725</v>
      </c>
      <c r="D433" s="150" t="s">
        <v>1321</v>
      </c>
      <c r="E433" s="158"/>
      <c r="F433" s="136">
        <v>0</v>
      </c>
      <c r="G433" s="136">
        <v>0</v>
      </c>
      <c r="H433" s="136">
        <v>0</v>
      </c>
      <c r="I433" s="136">
        <v>0</v>
      </c>
      <c r="J433" s="550">
        <v>0</v>
      </c>
      <c r="K433" s="551">
        <v>0</v>
      </c>
      <c r="L433" s="136">
        <v>0</v>
      </c>
      <c r="M433" s="136">
        <v>0</v>
      </c>
      <c r="N433" s="136">
        <v>0</v>
      </c>
      <c r="O433" s="551">
        <v>0</v>
      </c>
    </row>
    <row r="434" spans="1:15" ht="15.75" hidden="1" customHeight="1" x14ac:dyDescent="0.25">
      <c r="A434" s="664" t="s">
        <v>890</v>
      </c>
      <c r="B434" s="664"/>
      <c r="C434" s="140" t="s">
        <v>726</v>
      </c>
      <c r="D434" s="150" t="s">
        <v>1321</v>
      </c>
      <c r="E434" s="158"/>
      <c r="F434" s="136">
        <v>0</v>
      </c>
      <c r="G434" s="136">
        <v>0</v>
      </c>
      <c r="H434" s="136">
        <v>0</v>
      </c>
      <c r="I434" s="136">
        <v>0</v>
      </c>
      <c r="J434" s="550">
        <v>0</v>
      </c>
      <c r="K434" s="551">
        <v>0</v>
      </c>
      <c r="L434" s="136">
        <v>0</v>
      </c>
      <c r="M434" s="136">
        <v>0</v>
      </c>
      <c r="N434" s="136">
        <v>0</v>
      </c>
      <c r="O434" s="551">
        <v>0</v>
      </c>
    </row>
    <row r="435" spans="1:15" ht="15.75" hidden="1" customHeight="1" x14ac:dyDescent="0.25">
      <c r="A435" s="664" t="s">
        <v>892</v>
      </c>
      <c r="B435" s="664"/>
      <c r="C435" s="140" t="s">
        <v>727</v>
      </c>
      <c r="D435" s="150" t="s">
        <v>1321</v>
      </c>
      <c r="E435" s="158"/>
      <c r="F435" s="136">
        <v>0</v>
      </c>
      <c r="G435" s="136">
        <v>0</v>
      </c>
      <c r="H435" s="136">
        <v>0</v>
      </c>
      <c r="I435" s="136">
        <v>0</v>
      </c>
      <c r="J435" s="550">
        <v>0</v>
      </c>
      <c r="K435" s="551">
        <v>0</v>
      </c>
      <c r="L435" s="136">
        <v>0</v>
      </c>
      <c r="M435" s="136">
        <v>0</v>
      </c>
      <c r="N435" s="136">
        <v>0</v>
      </c>
      <c r="O435" s="551">
        <v>0</v>
      </c>
    </row>
    <row r="436" spans="1:15" ht="25.5" hidden="1" customHeight="1" x14ac:dyDescent="0.25">
      <c r="A436" s="664" t="s">
        <v>894</v>
      </c>
      <c r="B436" s="664"/>
      <c r="C436" s="140" t="s">
        <v>1322</v>
      </c>
      <c r="D436" s="150" t="s">
        <v>1323</v>
      </c>
      <c r="E436" s="158"/>
      <c r="F436" s="136">
        <v>0</v>
      </c>
      <c r="G436" s="136">
        <v>0</v>
      </c>
      <c r="H436" s="136">
        <v>0</v>
      </c>
      <c r="I436" s="136">
        <v>0</v>
      </c>
      <c r="J436" s="550">
        <v>0</v>
      </c>
      <c r="K436" s="551">
        <v>0</v>
      </c>
      <c r="L436" s="136">
        <v>0</v>
      </c>
      <c r="M436" s="136">
        <v>0</v>
      </c>
      <c r="N436" s="136">
        <v>0</v>
      </c>
      <c r="O436" s="551">
        <v>0</v>
      </c>
    </row>
    <row r="437" spans="1:15" ht="15.75" hidden="1" customHeight="1" x14ac:dyDescent="0.25">
      <c r="A437" s="664" t="s">
        <v>896</v>
      </c>
      <c r="B437" s="664"/>
      <c r="C437" s="140" t="s">
        <v>719</v>
      </c>
      <c r="D437" s="150" t="s">
        <v>1323</v>
      </c>
      <c r="E437" s="158"/>
      <c r="F437" s="136">
        <v>0</v>
      </c>
      <c r="G437" s="136">
        <v>0</v>
      </c>
      <c r="H437" s="136">
        <v>0</v>
      </c>
      <c r="I437" s="136">
        <v>0</v>
      </c>
      <c r="J437" s="550">
        <v>0</v>
      </c>
      <c r="K437" s="551">
        <v>0</v>
      </c>
      <c r="L437" s="136">
        <v>0</v>
      </c>
      <c r="M437" s="136">
        <v>0</v>
      </c>
      <c r="N437" s="136">
        <v>0</v>
      </c>
      <c r="O437" s="551">
        <v>0</v>
      </c>
    </row>
    <row r="438" spans="1:15" ht="15.75" hidden="1" customHeight="1" x14ac:dyDescent="0.25">
      <c r="A438" s="664" t="s">
        <v>898</v>
      </c>
      <c r="B438" s="664"/>
      <c r="C438" s="140" t="s">
        <v>410</v>
      </c>
      <c r="D438" s="150" t="s">
        <v>1323</v>
      </c>
      <c r="E438" s="158"/>
      <c r="F438" s="136">
        <v>0</v>
      </c>
      <c r="G438" s="136">
        <v>0</v>
      </c>
      <c r="H438" s="136">
        <v>0</v>
      </c>
      <c r="I438" s="136">
        <v>0</v>
      </c>
      <c r="J438" s="550">
        <v>0</v>
      </c>
      <c r="K438" s="551">
        <v>0</v>
      </c>
      <c r="L438" s="136">
        <v>0</v>
      </c>
      <c r="M438" s="136">
        <v>0</v>
      </c>
      <c r="N438" s="136">
        <v>0</v>
      </c>
      <c r="O438" s="551">
        <v>0</v>
      </c>
    </row>
    <row r="439" spans="1:15" ht="25.5" hidden="1" customHeight="1" x14ac:dyDescent="0.25">
      <c r="A439" s="664" t="s">
        <v>900</v>
      </c>
      <c r="B439" s="664"/>
      <c r="C439" s="140" t="s">
        <v>720</v>
      </c>
      <c r="D439" s="150" t="s">
        <v>1323</v>
      </c>
      <c r="E439" s="158"/>
      <c r="F439" s="136">
        <v>0</v>
      </c>
      <c r="G439" s="136">
        <v>0</v>
      </c>
      <c r="H439" s="136">
        <v>0</v>
      </c>
      <c r="I439" s="136">
        <v>0</v>
      </c>
      <c r="J439" s="550">
        <v>0</v>
      </c>
      <c r="K439" s="551">
        <v>0</v>
      </c>
      <c r="L439" s="136">
        <v>0</v>
      </c>
      <c r="M439" s="136">
        <v>0</v>
      </c>
      <c r="N439" s="136">
        <v>0</v>
      </c>
      <c r="O439" s="551">
        <v>0</v>
      </c>
    </row>
    <row r="440" spans="1:15" ht="15.75" hidden="1" customHeight="1" x14ac:dyDescent="0.25">
      <c r="A440" s="664" t="s">
        <v>902</v>
      </c>
      <c r="B440" s="664"/>
      <c r="C440" s="140" t="s">
        <v>721</v>
      </c>
      <c r="D440" s="150" t="s">
        <v>1323</v>
      </c>
      <c r="E440" s="158"/>
      <c r="F440" s="136">
        <v>0</v>
      </c>
      <c r="G440" s="136">
        <v>0</v>
      </c>
      <c r="H440" s="136">
        <v>0</v>
      </c>
      <c r="I440" s="136">
        <v>0</v>
      </c>
      <c r="J440" s="550">
        <v>0</v>
      </c>
      <c r="K440" s="551">
        <v>0</v>
      </c>
      <c r="L440" s="136">
        <v>0</v>
      </c>
      <c r="M440" s="136">
        <v>0</v>
      </c>
      <c r="N440" s="136">
        <v>0</v>
      </c>
      <c r="O440" s="551">
        <v>0</v>
      </c>
    </row>
    <row r="441" spans="1:15" ht="15.75" hidden="1" customHeight="1" x14ac:dyDescent="0.25">
      <c r="A441" s="664" t="s">
        <v>904</v>
      </c>
      <c r="B441" s="664"/>
      <c r="C441" s="140" t="s">
        <v>722</v>
      </c>
      <c r="D441" s="150" t="s">
        <v>1323</v>
      </c>
      <c r="E441" s="158"/>
      <c r="F441" s="136">
        <v>0</v>
      </c>
      <c r="G441" s="136">
        <v>0</v>
      </c>
      <c r="H441" s="136">
        <v>0</v>
      </c>
      <c r="I441" s="136">
        <v>0</v>
      </c>
      <c r="J441" s="550">
        <v>0</v>
      </c>
      <c r="K441" s="551">
        <v>0</v>
      </c>
      <c r="L441" s="136">
        <v>0</v>
      </c>
      <c r="M441" s="136">
        <v>0</v>
      </c>
      <c r="N441" s="136">
        <v>0</v>
      </c>
      <c r="O441" s="551">
        <v>0</v>
      </c>
    </row>
    <row r="442" spans="1:15" ht="15.75" hidden="1" customHeight="1" x14ac:dyDescent="0.25">
      <c r="A442" s="664" t="s">
        <v>906</v>
      </c>
      <c r="B442" s="664"/>
      <c r="C442" s="140" t="s">
        <v>723</v>
      </c>
      <c r="D442" s="150" t="s">
        <v>1323</v>
      </c>
      <c r="E442" s="158"/>
      <c r="F442" s="136">
        <v>0</v>
      </c>
      <c r="G442" s="136">
        <v>0</v>
      </c>
      <c r="H442" s="136">
        <v>0</v>
      </c>
      <c r="I442" s="136">
        <v>0</v>
      </c>
      <c r="J442" s="550">
        <v>0</v>
      </c>
      <c r="K442" s="551">
        <v>0</v>
      </c>
      <c r="L442" s="136">
        <v>0</v>
      </c>
      <c r="M442" s="136">
        <v>0</v>
      </c>
      <c r="N442" s="136">
        <v>0</v>
      </c>
      <c r="O442" s="551">
        <v>0</v>
      </c>
    </row>
    <row r="443" spans="1:15" ht="15.75" hidden="1" customHeight="1" x14ac:dyDescent="0.25">
      <c r="A443" s="664" t="s">
        <v>908</v>
      </c>
      <c r="B443" s="664"/>
      <c r="C443" s="140" t="s">
        <v>724</v>
      </c>
      <c r="D443" s="150" t="s">
        <v>1323</v>
      </c>
      <c r="E443" s="158"/>
      <c r="F443" s="136">
        <v>0</v>
      </c>
      <c r="G443" s="136">
        <v>0</v>
      </c>
      <c r="H443" s="136">
        <v>0</v>
      </c>
      <c r="I443" s="136">
        <v>0</v>
      </c>
      <c r="J443" s="550">
        <v>0</v>
      </c>
      <c r="K443" s="551">
        <v>0</v>
      </c>
      <c r="L443" s="136">
        <v>0</v>
      </c>
      <c r="M443" s="136">
        <v>0</v>
      </c>
      <c r="N443" s="136">
        <v>0</v>
      </c>
      <c r="O443" s="551">
        <v>0</v>
      </c>
    </row>
    <row r="444" spans="1:15" ht="15.75" hidden="1" customHeight="1" x14ac:dyDescent="0.25">
      <c r="A444" s="664" t="s">
        <v>911</v>
      </c>
      <c r="B444" s="664"/>
      <c r="C444" s="140" t="s">
        <v>725</v>
      </c>
      <c r="D444" s="150" t="s">
        <v>1323</v>
      </c>
      <c r="E444" s="158"/>
      <c r="F444" s="136">
        <v>0</v>
      </c>
      <c r="G444" s="136">
        <v>0</v>
      </c>
      <c r="H444" s="136">
        <v>0</v>
      </c>
      <c r="I444" s="136">
        <v>0</v>
      </c>
      <c r="J444" s="550">
        <v>0</v>
      </c>
      <c r="K444" s="551">
        <v>0</v>
      </c>
      <c r="L444" s="136">
        <v>0</v>
      </c>
      <c r="M444" s="136">
        <v>0</v>
      </c>
      <c r="N444" s="136">
        <v>0</v>
      </c>
      <c r="O444" s="551">
        <v>0</v>
      </c>
    </row>
    <row r="445" spans="1:15" ht="15.75" hidden="1" customHeight="1" x14ac:dyDescent="0.25">
      <c r="A445" s="664" t="s">
        <v>914</v>
      </c>
      <c r="B445" s="664"/>
      <c r="C445" s="140" t="s">
        <v>726</v>
      </c>
      <c r="D445" s="150" t="s">
        <v>1323</v>
      </c>
      <c r="E445" s="158"/>
      <c r="F445" s="136">
        <v>0</v>
      </c>
      <c r="G445" s="136">
        <v>0</v>
      </c>
      <c r="H445" s="136">
        <v>0</v>
      </c>
      <c r="I445" s="136">
        <v>0</v>
      </c>
      <c r="J445" s="550">
        <v>0</v>
      </c>
      <c r="K445" s="551">
        <v>0</v>
      </c>
      <c r="L445" s="136">
        <v>0</v>
      </c>
      <c r="M445" s="136">
        <v>0</v>
      </c>
      <c r="N445" s="136">
        <v>0</v>
      </c>
      <c r="O445" s="551">
        <v>0</v>
      </c>
    </row>
    <row r="446" spans="1:15" ht="15.75" hidden="1" customHeight="1" x14ac:dyDescent="0.25">
      <c r="A446" s="664" t="s">
        <v>916</v>
      </c>
      <c r="B446" s="664"/>
      <c r="C446" s="140" t="s">
        <v>727</v>
      </c>
      <c r="D446" s="150" t="s">
        <v>1323</v>
      </c>
      <c r="E446" s="158"/>
      <c r="F446" s="136">
        <v>0</v>
      </c>
      <c r="G446" s="136">
        <v>0</v>
      </c>
      <c r="H446" s="136">
        <v>0</v>
      </c>
      <c r="I446" s="136">
        <v>0</v>
      </c>
      <c r="J446" s="550">
        <v>0</v>
      </c>
      <c r="K446" s="551">
        <v>0</v>
      </c>
      <c r="L446" s="136">
        <v>0</v>
      </c>
      <c r="M446" s="136">
        <v>0</v>
      </c>
      <c r="N446" s="136">
        <v>0</v>
      </c>
      <c r="O446" s="551">
        <v>0</v>
      </c>
    </row>
    <row r="447" spans="1:15" x14ac:dyDescent="0.25">
      <c r="A447" s="664" t="s">
        <v>918</v>
      </c>
      <c r="B447" s="664"/>
      <c r="C447" s="140" t="s">
        <v>1324</v>
      </c>
      <c r="D447" s="150" t="s">
        <v>1325</v>
      </c>
      <c r="E447" s="158"/>
      <c r="F447" s="136">
        <v>780</v>
      </c>
      <c r="G447" s="136">
        <v>0</v>
      </c>
      <c r="H447" s="136">
        <v>780</v>
      </c>
      <c r="I447" s="175">
        <v>3205233</v>
      </c>
      <c r="J447" s="551">
        <v>3295400</v>
      </c>
      <c r="K447" s="551">
        <f t="shared" ref="K447" si="54">SUM(K454:K455)</f>
        <v>5632095</v>
      </c>
      <c r="L447" s="175">
        <f t="shared" ref="L447:M447" si="55">SUM(L454:L455)</f>
        <v>0</v>
      </c>
      <c r="M447" s="175">
        <f t="shared" si="55"/>
        <v>5632095</v>
      </c>
      <c r="N447" s="177">
        <f>SUM(N454:N455)</f>
        <v>1899046</v>
      </c>
      <c r="O447" s="551">
        <f t="shared" ref="O447" si="56">SUM(O454:O455)</f>
        <v>5632095</v>
      </c>
    </row>
    <row r="448" spans="1:15" x14ac:dyDescent="0.25">
      <c r="A448" s="664" t="s">
        <v>920</v>
      </c>
      <c r="B448" s="664"/>
      <c r="C448" s="140" t="s">
        <v>719</v>
      </c>
      <c r="D448" s="150" t="s">
        <v>1325</v>
      </c>
      <c r="E448" s="158"/>
      <c r="F448" s="136">
        <v>0</v>
      </c>
      <c r="G448" s="136">
        <v>0</v>
      </c>
      <c r="H448" s="136">
        <v>0</v>
      </c>
      <c r="I448" s="136">
        <v>0</v>
      </c>
      <c r="J448" s="550">
        <v>0</v>
      </c>
      <c r="K448" s="551">
        <v>0</v>
      </c>
      <c r="L448" s="136">
        <v>0</v>
      </c>
      <c r="M448" s="136">
        <v>0</v>
      </c>
      <c r="N448" s="136"/>
      <c r="O448" s="551">
        <v>0</v>
      </c>
    </row>
    <row r="449" spans="1:16" x14ac:dyDescent="0.25">
      <c r="A449" s="664" t="s">
        <v>922</v>
      </c>
      <c r="B449" s="664"/>
      <c r="C449" s="140" t="s">
        <v>410</v>
      </c>
      <c r="D449" s="150" t="s">
        <v>1325</v>
      </c>
      <c r="E449" s="158"/>
      <c r="F449" s="136">
        <v>0</v>
      </c>
      <c r="G449" s="136">
        <v>0</v>
      </c>
      <c r="H449" s="136">
        <v>0</v>
      </c>
      <c r="I449" s="136">
        <v>0</v>
      </c>
      <c r="J449" s="550">
        <v>0</v>
      </c>
      <c r="K449" s="551">
        <v>0</v>
      </c>
      <c r="L449" s="136">
        <v>0</v>
      </c>
      <c r="M449" s="136">
        <v>0</v>
      </c>
      <c r="N449" s="136">
        <v>0</v>
      </c>
      <c r="O449" s="551">
        <v>0</v>
      </c>
    </row>
    <row r="450" spans="1:16" ht="25.5" x14ac:dyDescent="0.25">
      <c r="A450" s="664" t="s">
        <v>924</v>
      </c>
      <c r="B450" s="664"/>
      <c r="C450" s="140" t="s">
        <v>720</v>
      </c>
      <c r="D450" s="150" t="s">
        <v>1325</v>
      </c>
      <c r="E450" s="158"/>
      <c r="F450" s="136">
        <v>0</v>
      </c>
      <c r="G450" s="136">
        <v>0</v>
      </c>
      <c r="H450" s="136">
        <v>0</v>
      </c>
      <c r="I450" s="136">
        <v>0</v>
      </c>
      <c r="J450" s="550">
        <v>0</v>
      </c>
      <c r="K450" s="551">
        <v>0</v>
      </c>
      <c r="L450" s="136">
        <v>0</v>
      </c>
      <c r="M450" s="136">
        <v>0</v>
      </c>
      <c r="N450" s="136">
        <v>0</v>
      </c>
      <c r="O450" s="551">
        <v>0</v>
      </c>
    </row>
    <row r="451" spans="1:16" x14ac:dyDescent="0.25">
      <c r="A451" s="664" t="s">
        <v>926</v>
      </c>
      <c r="B451" s="664"/>
      <c r="C451" s="140" t="s">
        <v>721</v>
      </c>
      <c r="D451" s="150" t="s">
        <v>1325</v>
      </c>
      <c r="E451" s="158"/>
      <c r="F451" s="136">
        <v>0</v>
      </c>
      <c r="G451" s="136">
        <v>0</v>
      </c>
      <c r="H451" s="136">
        <v>0</v>
      </c>
      <c r="I451" s="136">
        <v>0</v>
      </c>
      <c r="J451" s="550">
        <v>0</v>
      </c>
      <c r="K451" s="551">
        <v>0</v>
      </c>
      <c r="L451" s="136">
        <v>0</v>
      </c>
      <c r="M451" s="136">
        <v>0</v>
      </c>
      <c r="N451" s="136">
        <v>0</v>
      </c>
      <c r="O451" s="551">
        <v>0</v>
      </c>
    </row>
    <row r="452" spans="1:16" x14ac:dyDescent="0.25">
      <c r="A452" s="664" t="s">
        <v>928</v>
      </c>
      <c r="B452" s="664"/>
      <c r="C452" s="140" t="s">
        <v>722</v>
      </c>
      <c r="D452" s="150" t="s">
        <v>1325</v>
      </c>
      <c r="E452" s="158"/>
      <c r="F452" s="136">
        <v>0</v>
      </c>
      <c r="G452" s="136">
        <v>0</v>
      </c>
      <c r="H452" s="136">
        <v>0</v>
      </c>
      <c r="I452" s="136">
        <v>0</v>
      </c>
      <c r="J452" s="550">
        <v>0</v>
      </c>
      <c r="K452" s="551">
        <v>0</v>
      </c>
      <c r="L452" s="136">
        <v>0</v>
      </c>
      <c r="M452" s="136">
        <v>0</v>
      </c>
      <c r="N452" s="136">
        <v>0</v>
      </c>
      <c r="O452" s="551">
        <v>0</v>
      </c>
    </row>
    <row r="453" spans="1:16" x14ac:dyDescent="0.25">
      <c r="A453" s="664" t="s">
        <v>930</v>
      </c>
      <c r="B453" s="664"/>
      <c r="C453" s="140" t="s">
        <v>723</v>
      </c>
      <c r="D453" s="150" t="s">
        <v>1325</v>
      </c>
      <c r="E453" s="158"/>
      <c r="F453" s="136">
        <v>0</v>
      </c>
      <c r="G453" s="136">
        <v>0</v>
      </c>
      <c r="H453" s="136">
        <v>0</v>
      </c>
      <c r="I453" s="136">
        <v>0</v>
      </c>
      <c r="J453" s="550">
        <v>0</v>
      </c>
      <c r="K453" s="551">
        <v>0</v>
      </c>
      <c r="L453" s="136">
        <v>0</v>
      </c>
      <c r="M453" s="136">
        <v>0</v>
      </c>
      <c r="N453" s="136">
        <v>0</v>
      </c>
      <c r="O453" s="551">
        <v>0</v>
      </c>
    </row>
    <row r="454" spans="1:16" x14ac:dyDescent="0.25">
      <c r="A454" s="664" t="s">
        <v>932</v>
      </c>
      <c r="B454" s="664"/>
      <c r="C454" s="140" t="s">
        <v>724</v>
      </c>
      <c r="D454" s="150" t="s">
        <v>1325</v>
      </c>
      <c r="E454" s="158"/>
      <c r="F454" s="136">
        <v>580</v>
      </c>
      <c r="G454" s="136">
        <v>0</v>
      </c>
      <c r="H454" s="136">
        <v>580</v>
      </c>
      <c r="I454" s="136">
        <v>3205233</v>
      </c>
      <c r="J454" s="550">
        <v>3295400</v>
      </c>
      <c r="K454" s="551">
        <v>3532095</v>
      </c>
      <c r="L454" s="136">
        <v>0</v>
      </c>
      <c r="M454" s="136">
        <f>SUM(K454:L454)</f>
        <v>3532095</v>
      </c>
      <c r="N454" s="136">
        <v>1864046</v>
      </c>
      <c r="O454" s="551">
        <v>3532095</v>
      </c>
      <c r="P454" s="83" t="s">
        <v>1478</v>
      </c>
    </row>
    <row r="455" spans="1:16" x14ac:dyDescent="0.25">
      <c r="A455" s="664" t="s">
        <v>934</v>
      </c>
      <c r="B455" s="664"/>
      <c r="C455" s="140" t="s">
        <v>725</v>
      </c>
      <c r="D455" s="150" t="s">
        <v>1325</v>
      </c>
      <c r="E455" s="158"/>
      <c r="F455" s="136">
        <v>200</v>
      </c>
      <c r="G455" s="136">
        <v>0</v>
      </c>
      <c r="H455" s="136">
        <v>200</v>
      </c>
      <c r="I455" s="136">
        <v>0</v>
      </c>
      <c r="J455" s="550">
        <v>0</v>
      </c>
      <c r="K455" s="551">
        <v>2100000</v>
      </c>
      <c r="L455" s="136"/>
      <c r="M455" s="136">
        <f>SUM(K455:L455)</f>
        <v>2100000</v>
      </c>
      <c r="N455" s="136">
        <v>35000</v>
      </c>
      <c r="O455" s="551">
        <v>2100000</v>
      </c>
      <c r="P455" s="83" t="s">
        <v>1477</v>
      </c>
    </row>
    <row r="456" spans="1:16" x14ac:dyDescent="0.25">
      <c r="A456" s="664" t="s">
        <v>936</v>
      </c>
      <c r="B456" s="664"/>
      <c r="C456" s="140" t="s">
        <v>726</v>
      </c>
      <c r="D456" s="150" t="s">
        <v>1325</v>
      </c>
      <c r="E456" s="158"/>
      <c r="F456" s="136">
        <v>0</v>
      </c>
      <c r="G456" s="136">
        <v>0</v>
      </c>
      <c r="H456" s="136">
        <v>0</v>
      </c>
      <c r="I456" s="136">
        <v>0</v>
      </c>
      <c r="J456" s="550">
        <v>0</v>
      </c>
      <c r="K456" s="551">
        <v>0</v>
      </c>
      <c r="L456" s="136">
        <v>0</v>
      </c>
      <c r="M456" s="136">
        <v>0</v>
      </c>
      <c r="N456" s="136">
        <v>0</v>
      </c>
      <c r="O456" s="551">
        <v>0</v>
      </c>
    </row>
    <row r="457" spans="1:16" x14ac:dyDescent="0.25">
      <c r="A457" s="664" t="s">
        <v>939</v>
      </c>
      <c r="B457" s="664"/>
      <c r="C457" s="140" t="s">
        <v>727</v>
      </c>
      <c r="D457" s="150" t="s">
        <v>1325</v>
      </c>
      <c r="E457" s="158"/>
      <c r="F457" s="136">
        <v>0</v>
      </c>
      <c r="G457" s="136">
        <v>0</v>
      </c>
      <c r="H457" s="136">
        <v>0</v>
      </c>
      <c r="I457" s="136">
        <v>0</v>
      </c>
      <c r="J457" s="550">
        <v>0</v>
      </c>
      <c r="K457" s="551">
        <v>0</v>
      </c>
      <c r="L457" s="136">
        <v>0</v>
      </c>
      <c r="M457" s="136">
        <v>0</v>
      </c>
      <c r="N457" s="136">
        <v>0</v>
      </c>
      <c r="O457" s="551">
        <v>0</v>
      </c>
    </row>
    <row r="458" spans="1:16" ht="25.5" hidden="1" customHeight="1" x14ac:dyDescent="0.25">
      <c r="A458" s="664" t="s">
        <v>942</v>
      </c>
      <c r="B458" s="664"/>
      <c r="C458" s="140" t="s">
        <v>1326</v>
      </c>
      <c r="D458" s="150" t="s">
        <v>1327</v>
      </c>
      <c r="E458" s="158"/>
      <c r="F458" s="136">
        <v>0</v>
      </c>
      <c r="G458" s="136">
        <v>0</v>
      </c>
      <c r="H458" s="136">
        <v>0</v>
      </c>
      <c r="I458" s="136">
        <v>0</v>
      </c>
      <c r="J458" s="550">
        <v>0</v>
      </c>
      <c r="K458" s="551">
        <v>0</v>
      </c>
      <c r="L458" s="136">
        <v>0</v>
      </c>
      <c r="M458" s="136">
        <v>0</v>
      </c>
      <c r="N458" s="136">
        <v>0</v>
      </c>
      <c r="O458" s="551">
        <v>0</v>
      </c>
    </row>
    <row r="459" spans="1:16" ht="25.5" hidden="1" customHeight="1" x14ac:dyDescent="0.25">
      <c r="A459" s="664" t="s">
        <v>945</v>
      </c>
      <c r="B459" s="664"/>
      <c r="C459" s="140" t="s">
        <v>1328</v>
      </c>
      <c r="D459" s="150" t="s">
        <v>1327</v>
      </c>
      <c r="E459" s="158"/>
      <c r="F459" s="136">
        <v>0</v>
      </c>
      <c r="G459" s="136">
        <v>0</v>
      </c>
      <c r="H459" s="136">
        <v>0</v>
      </c>
      <c r="I459" s="136">
        <v>0</v>
      </c>
      <c r="J459" s="550">
        <v>0</v>
      </c>
      <c r="K459" s="551">
        <v>0</v>
      </c>
      <c r="L459" s="136">
        <v>0</v>
      </c>
      <c r="M459" s="136">
        <v>0</v>
      </c>
      <c r="N459" s="136">
        <v>0</v>
      </c>
      <c r="O459" s="551">
        <v>0</v>
      </c>
    </row>
    <row r="460" spans="1:16" ht="25.5" hidden="1" customHeight="1" x14ac:dyDescent="0.25">
      <c r="A460" s="664" t="s">
        <v>948</v>
      </c>
      <c r="B460" s="664"/>
      <c r="C460" s="140" t="s">
        <v>1329</v>
      </c>
      <c r="D460" s="150" t="s">
        <v>1330</v>
      </c>
      <c r="E460" s="158"/>
      <c r="F460" s="136">
        <v>0</v>
      </c>
      <c r="G460" s="136">
        <v>0</v>
      </c>
      <c r="H460" s="136">
        <v>0</v>
      </c>
      <c r="I460" s="136">
        <v>0</v>
      </c>
      <c r="J460" s="550">
        <v>0</v>
      </c>
      <c r="K460" s="551">
        <v>0</v>
      </c>
      <c r="L460" s="136">
        <v>0</v>
      </c>
      <c r="M460" s="136">
        <v>0</v>
      </c>
      <c r="N460" s="136">
        <v>0</v>
      </c>
      <c r="O460" s="551">
        <v>0</v>
      </c>
    </row>
    <row r="461" spans="1:16" ht="15.75" hidden="1" customHeight="1" x14ac:dyDescent="0.25">
      <c r="A461" s="664" t="s">
        <v>950</v>
      </c>
      <c r="B461" s="664"/>
      <c r="C461" s="140" t="s">
        <v>1039</v>
      </c>
      <c r="D461" s="134" t="s">
        <v>1330</v>
      </c>
      <c r="E461" s="158"/>
      <c r="F461" s="136">
        <v>0</v>
      </c>
      <c r="G461" s="136">
        <v>0</v>
      </c>
      <c r="H461" s="136">
        <v>0</v>
      </c>
      <c r="I461" s="136">
        <v>0</v>
      </c>
      <c r="J461" s="550">
        <v>0</v>
      </c>
      <c r="K461" s="551">
        <v>0</v>
      </c>
      <c r="L461" s="136">
        <v>0</v>
      </c>
      <c r="M461" s="136">
        <v>0</v>
      </c>
      <c r="N461" s="136">
        <v>0</v>
      </c>
      <c r="O461" s="551">
        <v>0</v>
      </c>
    </row>
    <row r="462" spans="1:16" ht="15.75" hidden="1" customHeight="1" x14ac:dyDescent="0.25">
      <c r="A462" s="664" t="s">
        <v>952</v>
      </c>
      <c r="B462" s="664"/>
      <c r="C462" s="140" t="s">
        <v>1041</v>
      </c>
      <c r="D462" s="134" t="s">
        <v>1330</v>
      </c>
      <c r="E462" s="158"/>
      <c r="F462" s="136">
        <v>0</v>
      </c>
      <c r="G462" s="136">
        <v>0</v>
      </c>
      <c r="H462" s="136">
        <v>0</v>
      </c>
      <c r="I462" s="136">
        <v>0</v>
      </c>
      <c r="J462" s="550">
        <v>0</v>
      </c>
      <c r="K462" s="551">
        <v>0</v>
      </c>
      <c r="L462" s="136">
        <v>0</v>
      </c>
      <c r="M462" s="136">
        <v>0</v>
      </c>
      <c r="N462" s="136">
        <v>0</v>
      </c>
      <c r="O462" s="551">
        <v>0</v>
      </c>
    </row>
    <row r="463" spans="1:16" ht="15.75" hidden="1" customHeight="1" x14ac:dyDescent="0.25">
      <c r="A463" s="664" t="s">
        <v>955</v>
      </c>
      <c r="B463" s="664"/>
      <c r="C463" s="140" t="s">
        <v>1043</v>
      </c>
      <c r="D463" s="134" t="s">
        <v>1330</v>
      </c>
      <c r="E463" s="158"/>
      <c r="F463" s="136">
        <v>0</v>
      </c>
      <c r="G463" s="136">
        <v>0</v>
      </c>
      <c r="H463" s="136">
        <v>0</v>
      </c>
      <c r="I463" s="136">
        <v>0</v>
      </c>
      <c r="J463" s="550">
        <v>0</v>
      </c>
      <c r="K463" s="551">
        <v>0</v>
      </c>
      <c r="L463" s="136">
        <v>0</v>
      </c>
      <c r="M463" s="136">
        <v>0</v>
      </c>
      <c r="N463" s="136">
        <v>0</v>
      </c>
      <c r="O463" s="551">
        <v>0</v>
      </c>
    </row>
    <row r="464" spans="1:16" ht="15.75" hidden="1" customHeight="1" x14ac:dyDescent="0.25">
      <c r="A464" s="664" t="s">
        <v>957</v>
      </c>
      <c r="B464" s="664"/>
      <c r="C464" s="134" t="s">
        <v>1045</v>
      </c>
      <c r="D464" s="134" t="s">
        <v>1330</v>
      </c>
      <c r="E464" s="151"/>
      <c r="F464" s="136">
        <v>0</v>
      </c>
      <c r="G464" s="136">
        <v>0</v>
      </c>
      <c r="H464" s="136">
        <v>0</v>
      </c>
      <c r="I464" s="136">
        <v>0</v>
      </c>
      <c r="J464" s="550">
        <v>0</v>
      </c>
      <c r="K464" s="551">
        <v>0</v>
      </c>
      <c r="L464" s="136">
        <v>0</v>
      </c>
      <c r="M464" s="136">
        <v>0</v>
      </c>
      <c r="N464" s="136">
        <v>0</v>
      </c>
      <c r="O464" s="551">
        <v>0</v>
      </c>
    </row>
    <row r="465" spans="1:16" ht="15.75" hidden="1" customHeight="1" x14ac:dyDescent="0.25">
      <c r="A465" s="664" t="s">
        <v>960</v>
      </c>
      <c r="B465" s="664"/>
      <c r="C465" s="134" t="s">
        <v>1047</v>
      </c>
      <c r="D465" s="134" t="s">
        <v>1330</v>
      </c>
      <c r="E465" s="151"/>
      <c r="F465" s="136">
        <v>0</v>
      </c>
      <c r="G465" s="136">
        <v>0</v>
      </c>
      <c r="H465" s="136">
        <v>0</v>
      </c>
      <c r="I465" s="136">
        <v>0</v>
      </c>
      <c r="J465" s="550">
        <v>0</v>
      </c>
      <c r="K465" s="551">
        <v>0</v>
      </c>
      <c r="L465" s="136">
        <v>0</v>
      </c>
      <c r="M465" s="136">
        <v>0</v>
      </c>
      <c r="N465" s="136">
        <v>0</v>
      </c>
      <c r="O465" s="551">
        <v>0</v>
      </c>
    </row>
    <row r="466" spans="1:16" ht="15.75" hidden="1" customHeight="1" x14ac:dyDescent="0.25">
      <c r="A466" s="664" t="s">
        <v>962</v>
      </c>
      <c r="B466" s="664"/>
      <c r="C466" s="134" t="s">
        <v>1049</v>
      </c>
      <c r="D466" s="134" t="s">
        <v>1330</v>
      </c>
      <c r="E466" s="151"/>
      <c r="F466" s="136">
        <v>0</v>
      </c>
      <c r="G466" s="136">
        <v>0</v>
      </c>
      <c r="H466" s="136">
        <v>0</v>
      </c>
      <c r="I466" s="136">
        <v>0</v>
      </c>
      <c r="J466" s="550">
        <v>0</v>
      </c>
      <c r="K466" s="551">
        <v>0</v>
      </c>
      <c r="L466" s="136">
        <v>0</v>
      </c>
      <c r="M466" s="136">
        <v>0</v>
      </c>
      <c r="N466" s="136">
        <v>0</v>
      </c>
      <c r="O466" s="551">
        <v>0</v>
      </c>
    </row>
    <row r="467" spans="1:16" ht="15.75" hidden="1" customHeight="1" x14ac:dyDescent="0.25">
      <c r="A467" s="664" t="s">
        <v>964</v>
      </c>
      <c r="B467" s="664"/>
      <c r="C467" s="140" t="s">
        <v>1051</v>
      </c>
      <c r="D467" s="134" t="s">
        <v>1330</v>
      </c>
      <c r="E467" s="158"/>
      <c r="F467" s="136">
        <v>0</v>
      </c>
      <c r="G467" s="136">
        <v>0</v>
      </c>
      <c r="H467" s="136">
        <v>0</v>
      </c>
      <c r="I467" s="136">
        <v>0</v>
      </c>
      <c r="J467" s="550">
        <v>0</v>
      </c>
      <c r="K467" s="551">
        <v>0</v>
      </c>
      <c r="L467" s="136">
        <v>0</v>
      </c>
      <c r="M467" s="136">
        <v>0</v>
      </c>
      <c r="N467" s="136">
        <v>0</v>
      </c>
      <c r="O467" s="551">
        <v>0</v>
      </c>
    </row>
    <row r="468" spans="1:16" ht="15.75" hidden="1" customHeight="1" x14ac:dyDescent="0.25">
      <c r="A468" s="664" t="s">
        <v>966</v>
      </c>
      <c r="B468" s="664"/>
      <c r="C468" s="140" t="s">
        <v>1053</v>
      </c>
      <c r="D468" s="134" t="s">
        <v>1330</v>
      </c>
      <c r="E468" s="158"/>
      <c r="F468" s="136">
        <v>0</v>
      </c>
      <c r="G468" s="136">
        <v>0</v>
      </c>
      <c r="H468" s="136">
        <v>0</v>
      </c>
      <c r="I468" s="136">
        <v>0</v>
      </c>
      <c r="J468" s="550">
        <v>0</v>
      </c>
      <c r="K468" s="551">
        <v>0</v>
      </c>
      <c r="L468" s="136">
        <v>0</v>
      </c>
      <c r="M468" s="136">
        <v>0</v>
      </c>
      <c r="N468" s="136">
        <v>0</v>
      </c>
      <c r="O468" s="551">
        <v>0</v>
      </c>
    </row>
    <row r="469" spans="1:16" ht="15.75" hidden="1" customHeight="1" x14ac:dyDescent="0.25">
      <c r="A469" s="664" t="s">
        <v>968</v>
      </c>
      <c r="B469" s="664"/>
      <c r="C469" s="140" t="s">
        <v>1055</v>
      </c>
      <c r="D469" s="134" t="s">
        <v>1330</v>
      </c>
      <c r="E469" s="158"/>
      <c r="F469" s="136">
        <v>0</v>
      </c>
      <c r="G469" s="136">
        <v>0</v>
      </c>
      <c r="H469" s="136">
        <v>0</v>
      </c>
      <c r="I469" s="136">
        <v>0</v>
      </c>
      <c r="J469" s="550">
        <v>0</v>
      </c>
      <c r="K469" s="551">
        <v>0</v>
      </c>
      <c r="L469" s="136">
        <v>0</v>
      </c>
      <c r="M469" s="136">
        <v>0</v>
      </c>
      <c r="N469" s="136">
        <v>0</v>
      </c>
      <c r="O469" s="551">
        <v>0</v>
      </c>
    </row>
    <row r="470" spans="1:16" ht="15.75" hidden="1" customHeight="1" x14ac:dyDescent="0.25">
      <c r="A470" s="664" t="s">
        <v>970</v>
      </c>
      <c r="B470" s="664"/>
      <c r="C470" s="140" t="s">
        <v>1057</v>
      </c>
      <c r="D470" s="134" t="s">
        <v>1330</v>
      </c>
      <c r="E470" s="158"/>
      <c r="F470" s="136">
        <v>0</v>
      </c>
      <c r="G470" s="136">
        <v>0</v>
      </c>
      <c r="H470" s="136">
        <v>0</v>
      </c>
      <c r="I470" s="136">
        <v>0</v>
      </c>
      <c r="J470" s="550">
        <v>0</v>
      </c>
      <c r="K470" s="551">
        <v>0</v>
      </c>
      <c r="L470" s="136">
        <v>0</v>
      </c>
      <c r="M470" s="136">
        <v>0</v>
      </c>
      <c r="N470" s="136">
        <v>0</v>
      </c>
      <c r="O470" s="551">
        <v>0</v>
      </c>
    </row>
    <row r="471" spans="1:16" ht="15.75" hidden="1" customHeight="1" x14ac:dyDescent="0.25">
      <c r="A471" s="664" t="s">
        <v>972</v>
      </c>
      <c r="B471" s="664"/>
      <c r="C471" s="140" t="s">
        <v>1331</v>
      </c>
      <c r="D471" s="150" t="s">
        <v>1332</v>
      </c>
      <c r="E471" s="158"/>
      <c r="F471" s="136">
        <v>0</v>
      </c>
      <c r="G471" s="136">
        <v>0</v>
      </c>
      <c r="H471" s="136">
        <v>0</v>
      </c>
      <c r="I471" s="136">
        <v>0</v>
      </c>
      <c r="J471" s="550">
        <v>0</v>
      </c>
      <c r="K471" s="551">
        <v>0</v>
      </c>
      <c r="L471" s="136">
        <v>0</v>
      </c>
      <c r="M471" s="136">
        <v>0</v>
      </c>
      <c r="N471" s="136">
        <v>0</v>
      </c>
      <c r="O471" s="551">
        <v>0</v>
      </c>
    </row>
    <row r="472" spans="1:16" ht="15.75" hidden="1" customHeight="1" x14ac:dyDescent="0.25">
      <c r="A472" s="664" t="s">
        <v>974</v>
      </c>
      <c r="B472" s="664"/>
      <c r="C472" s="140" t="s">
        <v>1333</v>
      </c>
      <c r="D472" s="150" t="s">
        <v>1334</v>
      </c>
      <c r="E472" s="158"/>
      <c r="F472" s="136">
        <v>0</v>
      </c>
      <c r="G472" s="136">
        <v>0</v>
      </c>
      <c r="H472" s="136">
        <v>0</v>
      </c>
      <c r="I472" s="136">
        <v>0</v>
      </c>
      <c r="J472" s="550">
        <v>0</v>
      </c>
      <c r="K472" s="551">
        <v>0</v>
      </c>
      <c r="L472" s="136">
        <v>0</v>
      </c>
      <c r="M472" s="136">
        <v>0</v>
      </c>
      <c r="N472" s="136">
        <v>0</v>
      </c>
      <c r="O472" s="551">
        <v>0</v>
      </c>
    </row>
    <row r="473" spans="1:16" x14ac:dyDescent="0.25">
      <c r="A473" s="664" t="s">
        <v>977</v>
      </c>
      <c r="B473" s="664"/>
      <c r="C473" s="140" t="s">
        <v>1335</v>
      </c>
      <c r="D473" s="150" t="s">
        <v>1336</v>
      </c>
      <c r="E473" s="158"/>
      <c r="F473" s="136">
        <v>424</v>
      </c>
      <c r="G473" s="136">
        <v>0</v>
      </c>
      <c r="H473" s="136">
        <v>424</v>
      </c>
      <c r="I473" s="136">
        <v>799299</v>
      </c>
      <c r="J473" s="550">
        <v>509215</v>
      </c>
      <c r="K473" s="551">
        <f t="shared" ref="K473" si="57">SUM(K475:K483)</f>
        <v>460000</v>
      </c>
      <c r="L473" s="136">
        <f t="shared" ref="L473:N473" si="58">SUM(L475:L483)</f>
        <v>100000</v>
      </c>
      <c r="M473" s="136">
        <f t="shared" si="58"/>
        <v>560000</v>
      </c>
      <c r="N473" s="136">
        <f t="shared" si="58"/>
        <v>509290</v>
      </c>
      <c r="O473" s="551">
        <f t="shared" ref="O473" si="59">SUM(O475:O483)</f>
        <v>460000</v>
      </c>
    </row>
    <row r="474" spans="1:16" x14ac:dyDescent="0.25">
      <c r="A474" s="664" t="s">
        <v>979</v>
      </c>
      <c r="B474" s="664"/>
      <c r="C474" s="140" t="s">
        <v>1039</v>
      </c>
      <c r="D474" s="134" t="s">
        <v>1336</v>
      </c>
      <c r="E474" s="158"/>
      <c r="F474" s="136">
        <v>0</v>
      </c>
      <c r="G474" s="136">
        <v>0</v>
      </c>
      <c r="H474" s="136">
        <v>0</v>
      </c>
      <c r="I474" s="136">
        <v>0</v>
      </c>
      <c r="J474" s="550">
        <v>0</v>
      </c>
      <c r="K474" s="551">
        <v>0</v>
      </c>
      <c r="L474" s="136">
        <v>0</v>
      </c>
      <c r="M474" s="136">
        <v>0</v>
      </c>
      <c r="N474" s="136">
        <v>0</v>
      </c>
      <c r="O474" s="551">
        <v>0</v>
      </c>
    </row>
    <row r="475" spans="1:16" x14ac:dyDescent="0.25">
      <c r="A475" s="664" t="s">
        <v>982</v>
      </c>
      <c r="B475" s="664"/>
      <c r="C475" s="140" t="s">
        <v>1041</v>
      </c>
      <c r="D475" s="150" t="s">
        <v>1336</v>
      </c>
      <c r="E475" s="158"/>
      <c r="F475" s="136">
        <v>400</v>
      </c>
      <c r="G475" s="136">
        <v>0</v>
      </c>
      <c r="H475" s="136">
        <v>400</v>
      </c>
      <c r="I475" s="136">
        <v>799299</v>
      </c>
      <c r="J475" s="550">
        <v>400000</v>
      </c>
      <c r="K475" s="551">
        <v>400000</v>
      </c>
      <c r="L475" s="136">
        <v>100000</v>
      </c>
      <c r="M475" s="136">
        <f>SUM(K475:L475)</f>
        <v>500000</v>
      </c>
      <c r="N475" s="136">
        <v>400000</v>
      </c>
      <c r="O475" s="551">
        <v>400000</v>
      </c>
    </row>
    <row r="476" spans="1:16" x14ac:dyDescent="0.25">
      <c r="A476" s="664" t="s">
        <v>983</v>
      </c>
      <c r="B476" s="664"/>
      <c r="C476" s="140" t="s">
        <v>1043</v>
      </c>
      <c r="D476" s="134" t="s">
        <v>1336</v>
      </c>
      <c r="E476" s="158"/>
      <c r="F476" s="136">
        <v>0</v>
      </c>
      <c r="G476" s="136">
        <v>0</v>
      </c>
      <c r="H476" s="136">
        <v>0</v>
      </c>
      <c r="I476" s="136">
        <v>0</v>
      </c>
      <c r="J476" s="550">
        <v>3000</v>
      </c>
      <c r="K476" s="551"/>
      <c r="L476" s="136">
        <v>0</v>
      </c>
      <c r="M476" s="136">
        <f t="shared" ref="M476:M483" si="60">SUM(K476:L476)</f>
        <v>0</v>
      </c>
      <c r="N476" s="136">
        <v>3000</v>
      </c>
      <c r="O476" s="551"/>
    </row>
    <row r="477" spans="1:16" x14ac:dyDescent="0.25">
      <c r="A477" s="664" t="s">
        <v>985</v>
      </c>
      <c r="B477" s="664"/>
      <c r="C477" s="134" t="s">
        <v>1479</v>
      </c>
      <c r="D477" s="150" t="s">
        <v>1336</v>
      </c>
      <c r="E477" s="151"/>
      <c r="F477" s="136">
        <v>0</v>
      </c>
      <c r="G477" s="136">
        <v>0</v>
      </c>
      <c r="H477" s="136">
        <v>0</v>
      </c>
      <c r="I477" s="136">
        <v>0</v>
      </c>
      <c r="J477" s="550">
        <v>0</v>
      </c>
      <c r="K477" s="551">
        <v>0</v>
      </c>
      <c r="L477" s="136">
        <v>0</v>
      </c>
      <c r="M477" s="136">
        <f t="shared" si="60"/>
        <v>0</v>
      </c>
      <c r="N477" s="136">
        <v>91990</v>
      </c>
      <c r="O477" s="551">
        <v>0</v>
      </c>
      <c r="P477" s="83" t="s">
        <v>1480</v>
      </c>
    </row>
    <row r="478" spans="1:16" x14ac:dyDescent="0.25">
      <c r="A478" s="664" t="s">
        <v>987</v>
      </c>
      <c r="B478" s="664"/>
      <c r="C478" s="134" t="s">
        <v>1047</v>
      </c>
      <c r="D478" s="134" t="s">
        <v>1336</v>
      </c>
      <c r="E478" s="151"/>
      <c r="F478" s="136">
        <v>0</v>
      </c>
      <c r="G478" s="136">
        <v>0</v>
      </c>
      <c r="H478" s="136">
        <v>0</v>
      </c>
      <c r="I478" s="136">
        <v>0</v>
      </c>
      <c r="J478" s="550">
        <v>0</v>
      </c>
      <c r="K478" s="551">
        <v>0</v>
      </c>
      <c r="L478" s="136">
        <v>0</v>
      </c>
      <c r="M478" s="136">
        <f t="shared" si="60"/>
        <v>0</v>
      </c>
      <c r="N478" s="136">
        <v>0</v>
      </c>
      <c r="O478" s="551">
        <v>0</v>
      </c>
    </row>
    <row r="479" spans="1:16" x14ac:dyDescent="0.25">
      <c r="A479" s="664" t="s">
        <v>990</v>
      </c>
      <c r="B479" s="664"/>
      <c r="C479" s="134" t="s">
        <v>1049</v>
      </c>
      <c r="D479" s="150" t="s">
        <v>1336</v>
      </c>
      <c r="E479" s="151"/>
      <c r="F479" s="136">
        <v>0</v>
      </c>
      <c r="G479" s="136">
        <v>0</v>
      </c>
      <c r="H479" s="136">
        <v>0</v>
      </c>
      <c r="I479" s="136">
        <v>0</v>
      </c>
      <c r="J479" s="550">
        <v>0</v>
      </c>
      <c r="K479" s="551">
        <v>0</v>
      </c>
      <c r="L479" s="136">
        <v>0</v>
      </c>
      <c r="M479" s="136">
        <f t="shared" si="60"/>
        <v>0</v>
      </c>
      <c r="N479" s="136">
        <v>14300</v>
      </c>
      <c r="O479" s="551">
        <v>0</v>
      </c>
    </row>
    <row r="480" spans="1:16" x14ac:dyDescent="0.25">
      <c r="A480" s="664" t="s">
        <v>992</v>
      </c>
      <c r="B480" s="664"/>
      <c r="C480" s="140" t="s">
        <v>1051</v>
      </c>
      <c r="D480" s="134" t="s">
        <v>1336</v>
      </c>
      <c r="E480" s="158"/>
      <c r="F480" s="136">
        <v>24</v>
      </c>
      <c r="G480" s="136">
        <v>0</v>
      </c>
      <c r="H480" s="136">
        <v>24</v>
      </c>
      <c r="I480" s="136">
        <v>0</v>
      </c>
      <c r="J480" s="550">
        <v>0</v>
      </c>
      <c r="K480" s="551">
        <v>0</v>
      </c>
      <c r="L480" s="136">
        <v>0</v>
      </c>
      <c r="M480" s="136">
        <f t="shared" si="60"/>
        <v>0</v>
      </c>
      <c r="N480" s="136">
        <v>0</v>
      </c>
      <c r="O480" s="551">
        <v>0</v>
      </c>
    </row>
    <row r="481" spans="1:16" x14ac:dyDescent="0.25">
      <c r="A481" s="664" t="s">
        <v>994</v>
      </c>
      <c r="B481" s="664"/>
      <c r="C481" s="140" t="s">
        <v>1053</v>
      </c>
      <c r="D481" s="150" t="s">
        <v>1336</v>
      </c>
      <c r="E481" s="158"/>
      <c r="F481" s="136">
        <v>0</v>
      </c>
      <c r="G481" s="136">
        <v>0</v>
      </c>
      <c r="H481" s="136">
        <v>0</v>
      </c>
      <c r="I481" s="136">
        <v>0</v>
      </c>
      <c r="J481" s="550">
        <v>0</v>
      </c>
      <c r="K481" s="551">
        <v>0</v>
      </c>
      <c r="L481" s="136">
        <v>0</v>
      </c>
      <c r="M481" s="136">
        <f t="shared" si="60"/>
        <v>0</v>
      </c>
      <c r="N481" s="136">
        <v>0</v>
      </c>
      <c r="O481" s="551">
        <v>0</v>
      </c>
    </row>
    <row r="482" spans="1:16" x14ac:dyDescent="0.25">
      <c r="A482" s="664" t="s">
        <v>996</v>
      </c>
      <c r="B482" s="664"/>
      <c r="C482" s="140" t="s">
        <v>1055</v>
      </c>
      <c r="D482" s="134" t="s">
        <v>1336</v>
      </c>
      <c r="E482" s="158"/>
      <c r="F482" s="136">
        <v>0</v>
      </c>
      <c r="G482" s="136">
        <v>0</v>
      </c>
      <c r="H482" s="136">
        <v>0</v>
      </c>
      <c r="I482" s="136">
        <v>0</v>
      </c>
      <c r="J482" s="550">
        <v>0</v>
      </c>
      <c r="K482" s="551">
        <v>0</v>
      </c>
      <c r="L482" s="136">
        <v>0</v>
      </c>
      <c r="M482" s="136">
        <f t="shared" si="60"/>
        <v>0</v>
      </c>
      <c r="N482" s="136">
        <v>0</v>
      </c>
      <c r="O482" s="551">
        <v>0</v>
      </c>
    </row>
    <row r="483" spans="1:16" x14ac:dyDescent="0.25">
      <c r="A483" s="664" t="s">
        <v>998</v>
      </c>
      <c r="B483" s="664"/>
      <c r="C483" s="140" t="s">
        <v>1337</v>
      </c>
      <c r="D483" s="150" t="s">
        <v>1336</v>
      </c>
      <c r="E483" s="158"/>
      <c r="F483" s="136">
        <v>0</v>
      </c>
      <c r="G483" s="136">
        <v>0</v>
      </c>
      <c r="H483" s="136">
        <v>0</v>
      </c>
      <c r="I483" s="136">
        <v>0</v>
      </c>
      <c r="J483" s="550">
        <v>106215</v>
      </c>
      <c r="K483" s="551">
        <v>60000</v>
      </c>
      <c r="L483" s="136">
        <v>0</v>
      </c>
      <c r="M483" s="136">
        <f t="shared" si="60"/>
        <v>60000</v>
      </c>
      <c r="N483" s="136">
        <v>0</v>
      </c>
      <c r="O483" s="551">
        <v>60000</v>
      </c>
      <c r="P483" s="83" t="s">
        <v>1481</v>
      </c>
    </row>
    <row r="484" spans="1:16" x14ac:dyDescent="0.25">
      <c r="A484" s="664" t="s">
        <v>1001</v>
      </c>
      <c r="B484" s="664"/>
      <c r="C484" s="140" t="s">
        <v>336</v>
      </c>
      <c r="D484" s="150" t="s">
        <v>1338</v>
      </c>
      <c r="E484" s="158"/>
      <c r="F484" s="136">
        <v>9587</v>
      </c>
      <c r="G484" s="136">
        <v>-945</v>
      </c>
      <c r="H484" s="136">
        <v>8642</v>
      </c>
      <c r="I484" s="136">
        <v>0</v>
      </c>
      <c r="J484" s="550">
        <v>0</v>
      </c>
      <c r="K484" s="551">
        <v>6731886</v>
      </c>
      <c r="L484" s="136">
        <v>-45000</v>
      </c>
      <c r="M484" s="136">
        <f>SUM(K484:L484)</f>
        <v>6686886</v>
      </c>
      <c r="N484" s="136">
        <v>0</v>
      </c>
      <c r="O484" s="551">
        <v>6731886</v>
      </c>
    </row>
    <row r="485" spans="1:16" ht="25.5" x14ac:dyDescent="0.25">
      <c r="A485" s="640" t="s">
        <v>1003</v>
      </c>
      <c r="B485" s="640"/>
      <c r="C485" s="141" t="s">
        <v>1339</v>
      </c>
      <c r="D485" s="154" t="s">
        <v>1340</v>
      </c>
      <c r="E485" s="163"/>
      <c r="F485" s="139">
        <v>10791</v>
      </c>
      <c r="G485" s="139">
        <v>-945</v>
      </c>
      <c r="H485" s="139">
        <v>9846</v>
      </c>
      <c r="I485" s="139">
        <v>5772854</v>
      </c>
      <c r="J485" s="549">
        <v>3804615</v>
      </c>
      <c r="K485" s="553">
        <f>K423+K447+K473+K484</f>
        <v>12823981</v>
      </c>
      <c r="L485" s="139">
        <f t="shared" ref="L485:N485" si="61">L423+L447+L473+L484</f>
        <v>55000</v>
      </c>
      <c r="M485" s="139">
        <f t="shared" si="61"/>
        <v>12878981</v>
      </c>
      <c r="N485" s="139">
        <f t="shared" si="61"/>
        <v>2408336</v>
      </c>
      <c r="O485" s="553">
        <f>O423+O447+O473+O484</f>
        <v>12823981</v>
      </c>
    </row>
    <row r="486" spans="1:16" x14ac:dyDescent="0.25">
      <c r="A486" s="658" t="s">
        <v>1005</v>
      </c>
      <c r="B486" s="659"/>
      <c r="C486" s="140" t="s">
        <v>1341</v>
      </c>
      <c r="D486" s="150" t="s">
        <v>1342</v>
      </c>
      <c r="E486" s="158"/>
      <c r="F486" s="136">
        <v>0</v>
      </c>
      <c r="G486" s="136">
        <v>0</v>
      </c>
      <c r="H486" s="136">
        <v>0</v>
      </c>
      <c r="I486" s="136">
        <v>2886000</v>
      </c>
      <c r="J486" s="550">
        <v>2886000</v>
      </c>
      <c r="K486" s="551">
        <v>0</v>
      </c>
      <c r="L486" s="136">
        <v>0</v>
      </c>
      <c r="M486" s="136">
        <f>SUM(K486:L486)</f>
        <v>0</v>
      </c>
      <c r="N486" s="136">
        <v>0</v>
      </c>
      <c r="O486" s="551">
        <v>0</v>
      </c>
    </row>
    <row r="487" spans="1:16" x14ac:dyDescent="0.25">
      <c r="A487" s="658" t="s">
        <v>1007</v>
      </c>
      <c r="B487" s="659"/>
      <c r="C487" s="140" t="s">
        <v>1343</v>
      </c>
      <c r="D487" s="150" t="s">
        <v>1344</v>
      </c>
      <c r="E487" s="158"/>
      <c r="F487" s="136">
        <v>2575</v>
      </c>
      <c r="G487" s="136">
        <v>0</v>
      </c>
      <c r="H487" s="136">
        <v>2575</v>
      </c>
      <c r="I487" s="136">
        <v>9077599</v>
      </c>
      <c r="J487" s="550">
        <v>3013847</v>
      </c>
      <c r="K487" s="551">
        <v>4795276</v>
      </c>
      <c r="L487" s="136">
        <v>-2967390</v>
      </c>
      <c r="M487" s="136">
        <f t="shared" ref="M487:M493" si="62">SUM(K487:L487)</f>
        <v>1827886</v>
      </c>
      <c r="N487" s="136">
        <v>0</v>
      </c>
      <c r="O487" s="551">
        <v>4795276</v>
      </c>
    </row>
    <row r="488" spans="1:16" x14ac:dyDescent="0.25">
      <c r="A488" s="658" t="s">
        <v>1010</v>
      </c>
      <c r="B488" s="659"/>
      <c r="C488" s="140" t="s">
        <v>1345</v>
      </c>
      <c r="D488" s="150" t="s">
        <v>1344</v>
      </c>
      <c r="E488" s="158"/>
      <c r="F488" s="136">
        <v>0</v>
      </c>
      <c r="G488" s="136">
        <v>0</v>
      </c>
      <c r="H488" s="136">
        <v>0</v>
      </c>
      <c r="I488" s="136">
        <v>0</v>
      </c>
      <c r="J488" s="550">
        <v>0</v>
      </c>
      <c r="K488" s="551">
        <v>0</v>
      </c>
      <c r="L488" s="136"/>
      <c r="M488" s="136">
        <f t="shared" si="62"/>
        <v>0</v>
      </c>
      <c r="N488" s="136">
        <v>0</v>
      </c>
      <c r="O488" s="551">
        <v>0</v>
      </c>
    </row>
    <row r="489" spans="1:16" x14ac:dyDescent="0.25">
      <c r="A489" s="658" t="s">
        <v>1013</v>
      </c>
      <c r="B489" s="659"/>
      <c r="C489" s="134" t="s">
        <v>1346</v>
      </c>
      <c r="D489" s="150" t="s">
        <v>1347</v>
      </c>
      <c r="E489" s="151"/>
      <c r="F489" s="136">
        <v>0</v>
      </c>
      <c r="G489" s="136">
        <v>0</v>
      </c>
      <c r="H489" s="136">
        <v>0</v>
      </c>
      <c r="I489" s="136">
        <v>0</v>
      </c>
      <c r="J489" s="550">
        <v>0</v>
      </c>
      <c r="K489" s="551">
        <v>0</v>
      </c>
      <c r="L489" s="136"/>
      <c r="M489" s="136">
        <f t="shared" si="62"/>
        <v>0</v>
      </c>
      <c r="N489" s="136">
        <v>0</v>
      </c>
      <c r="O489" s="551">
        <v>0</v>
      </c>
    </row>
    <row r="490" spans="1:16" x14ac:dyDescent="0.25">
      <c r="A490" s="658" t="s">
        <v>1015</v>
      </c>
      <c r="B490" s="659"/>
      <c r="C490" s="140" t="s">
        <v>1348</v>
      </c>
      <c r="D490" s="150" t="s">
        <v>1349</v>
      </c>
      <c r="E490" s="158"/>
      <c r="F490" s="136">
        <v>178</v>
      </c>
      <c r="G490" s="136">
        <v>1097</v>
      </c>
      <c r="H490" s="136">
        <v>1275</v>
      </c>
      <c r="I490" s="136">
        <v>1017954</v>
      </c>
      <c r="J490" s="550">
        <v>804813</v>
      </c>
      <c r="K490" s="551">
        <f>805000+65000</f>
        <v>870000</v>
      </c>
      <c r="L490" s="136">
        <v>244016</v>
      </c>
      <c r="M490" s="136">
        <f t="shared" si="62"/>
        <v>1114016</v>
      </c>
      <c r="N490" s="136">
        <v>428038</v>
      </c>
      <c r="O490" s="551">
        <f>805000+65000</f>
        <v>870000</v>
      </c>
    </row>
    <row r="491" spans="1:16" x14ac:dyDescent="0.25">
      <c r="A491" s="658" t="s">
        <v>1018</v>
      </c>
      <c r="B491" s="659"/>
      <c r="C491" s="140" t="s">
        <v>1350</v>
      </c>
      <c r="D491" s="150" t="s">
        <v>1351</v>
      </c>
      <c r="E491" s="158"/>
      <c r="F491" s="136">
        <v>0</v>
      </c>
      <c r="G491" s="136">
        <v>0</v>
      </c>
      <c r="H491" s="136">
        <v>0</v>
      </c>
      <c r="I491" s="136">
        <v>0</v>
      </c>
      <c r="J491" s="550">
        <v>0</v>
      </c>
      <c r="K491" s="551">
        <v>0</v>
      </c>
      <c r="L491" s="136"/>
      <c r="M491" s="136">
        <f t="shared" si="62"/>
        <v>0</v>
      </c>
      <c r="N491" s="136">
        <v>0</v>
      </c>
      <c r="O491" s="551">
        <v>0</v>
      </c>
    </row>
    <row r="492" spans="1:16" x14ac:dyDescent="0.25">
      <c r="A492" s="658" t="s">
        <v>1020</v>
      </c>
      <c r="B492" s="659"/>
      <c r="C492" s="134" t="s">
        <v>1352</v>
      </c>
      <c r="D492" s="150" t="s">
        <v>1353</v>
      </c>
      <c r="E492" s="151"/>
      <c r="F492" s="136">
        <v>0</v>
      </c>
      <c r="G492" s="136">
        <v>0</v>
      </c>
      <c r="H492" s="136">
        <v>0</v>
      </c>
      <c r="I492" s="136">
        <v>0</v>
      </c>
      <c r="J492" s="550">
        <v>0</v>
      </c>
      <c r="K492" s="551">
        <v>0</v>
      </c>
      <c r="L492" s="136"/>
      <c r="M492" s="136">
        <f t="shared" si="62"/>
        <v>0</v>
      </c>
      <c r="N492" s="136">
        <v>0</v>
      </c>
      <c r="O492" s="551">
        <v>0</v>
      </c>
    </row>
    <row r="493" spans="1:16" x14ac:dyDescent="0.25">
      <c r="A493" s="658" t="s">
        <v>1022</v>
      </c>
      <c r="B493" s="659"/>
      <c r="C493" s="134" t="s">
        <v>1354</v>
      </c>
      <c r="D493" s="150" t="s">
        <v>1355</v>
      </c>
      <c r="E493" s="151"/>
      <c r="F493" s="136">
        <v>469</v>
      </c>
      <c r="G493" s="136">
        <v>296</v>
      </c>
      <c r="H493" s="136">
        <v>765</v>
      </c>
      <c r="I493" s="136">
        <v>3178055</v>
      </c>
      <c r="J493" s="550">
        <v>1493008</v>
      </c>
      <c r="K493" s="551">
        <f>(K487+K490+K486+K489)*0.27</f>
        <v>1529624.52</v>
      </c>
      <c r="L493" s="136">
        <v>-1209010</v>
      </c>
      <c r="M493" s="136">
        <f t="shared" si="62"/>
        <v>320614.52</v>
      </c>
      <c r="N493" s="136">
        <v>115570</v>
      </c>
      <c r="O493" s="551">
        <f>(O487+O490+O486+O489)*0.27</f>
        <v>1529624.52</v>
      </c>
    </row>
    <row r="494" spans="1:16" x14ac:dyDescent="0.25">
      <c r="A494" s="656" t="s">
        <v>1025</v>
      </c>
      <c r="B494" s="657"/>
      <c r="C494" s="141" t="s">
        <v>1356</v>
      </c>
      <c r="D494" s="154" t="s">
        <v>1357</v>
      </c>
      <c r="E494" s="163"/>
      <c r="F494" s="139">
        <v>3222</v>
      </c>
      <c r="G494" s="139">
        <v>1393</v>
      </c>
      <c r="H494" s="139">
        <v>4615</v>
      </c>
      <c r="I494" s="139">
        <v>16159608</v>
      </c>
      <c r="J494" s="549">
        <v>8197668</v>
      </c>
      <c r="K494" s="553">
        <f>SUM(K486:K493)</f>
        <v>7194900.5199999996</v>
      </c>
      <c r="L494" s="139">
        <f t="shared" ref="L494:N494" si="63">SUM(L486:L493)</f>
        <v>-3932384</v>
      </c>
      <c r="M494" s="139">
        <f t="shared" si="63"/>
        <v>3262516.52</v>
      </c>
      <c r="N494" s="139">
        <f t="shared" si="63"/>
        <v>543608</v>
      </c>
      <c r="O494" s="553">
        <f>SUM(O486:O493)</f>
        <v>7194900.5199999996</v>
      </c>
    </row>
    <row r="495" spans="1:16" x14ac:dyDescent="0.25">
      <c r="A495" s="640" t="s">
        <v>1027</v>
      </c>
      <c r="B495" s="640"/>
      <c r="C495" s="141" t="s">
        <v>1358</v>
      </c>
      <c r="D495" s="154" t="s">
        <v>1359</v>
      </c>
      <c r="E495" s="163"/>
      <c r="F495" s="136">
        <v>0</v>
      </c>
      <c r="G495" s="136">
        <v>0</v>
      </c>
      <c r="H495" s="136">
        <v>0</v>
      </c>
      <c r="I495" s="136">
        <v>216536</v>
      </c>
      <c r="J495" s="550">
        <v>0</v>
      </c>
      <c r="K495" s="551">
        <f>937213+1181102</f>
        <v>2118315</v>
      </c>
      <c r="L495" s="136">
        <v>2728570</v>
      </c>
      <c r="M495" s="136">
        <f>SUM(K495:L495)</f>
        <v>4846885</v>
      </c>
      <c r="N495" s="136">
        <v>4846885</v>
      </c>
      <c r="O495" s="551">
        <f>937213+1181102</f>
        <v>2118315</v>
      </c>
    </row>
    <row r="496" spans="1:16" x14ac:dyDescent="0.25">
      <c r="A496" s="640" t="s">
        <v>1029</v>
      </c>
      <c r="B496" s="640"/>
      <c r="C496" s="141" t="s">
        <v>1360</v>
      </c>
      <c r="D496" s="154" t="s">
        <v>1361</v>
      </c>
      <c r="E496" s="163"/>
      <c r="F496" s="136">
        <v>0</v>
      </c>
      <c r="G496" s="136">
        <v>0</v>
      </c>
      <c r="H496" s="136">
        <v>0</v>
      </c>
      <c r="I496" s="136">
        <v>0</v>
      </c>
      <c r="J496" s="550">
        <v>0</v>
      </c>
      <c r="K496" s="551">
        <v>0</v>
      </c>
      <c r="L496" s="136"/>
      <c r="M496" s="136">
        <f t="shared" ref="M496:M498" si="64">SUM(K496:L496)</f>
        <v>0</v>
      </c>
      <c r="N496" s="136">
        <v>0</v>
      </c>
      <c r="O496" s="551">
        <v>0</v>
      </c>
    </row>
    <row r="497" spans="1:15" x14ac:dyDescent="0.25">
      <c r="A497" s="640" t="s">
        <v>1032</v>
      </c>
      <c r="B497" s="640"/>
      <c r="C497" s="141" t="s">
        <v>1362</v>
      </c>
      <c r="D497" s="154" t="s">
        <v>1363</v>
      </c>
      <c r="E497" s="163"/>
      <c r="F497" s="136">
        <v>787</v>
      </c>
      <c r="G497" s="136">
        <v>0</v>
      </c>
      <c r="H497" s="136">
        <v>787</v>
      </c>
      <c r="I497" s="136">
        <v>0</v>
      </c>
      <c r="J497" s="550">
        <v>0</v>
      </c>
      <c r="K497" s="551">
        <v>0</v>
      </c>
      <c r="L497" s="136">
        <v>0</v>
      </c>
      <c r="M497" s="136">
        <f t="shared" si="64"/>
        <v>0</v>
      </c>
      <c r="N497" s="136">
        <v>0</v>
      </c>
      <c r="O497" s="551">
        <v>0</v>
      </c>
    </row>
    <row r="498" spans="1:15" x14ac:dyDescent="0.25">
      <c r="A498" s="640" t="s">
        <v>1035</v>
      </c>
      <c r="B498" s="640"/>
      <c r="C498" s="141" t="s">
        <v>1364</v>
      </c>
      <c r="D498" s="154" t="s">
        <v>1365</v>
      </c>
      <c r="E498" s="163"/>
      <c r="F498" s="136">
        <v>213</v>
      </c>
      <c r="G498" s="136">
        <v>0</v>
      </c>
      <c r="H498" s="136">
        <v>213</v>
      </c>
      <c r="I498" s="136">
        <v>58464</v>
      </c>
      <c r="J498" s="550">
        <v>0</v>
      </c>
      <c r="K498" s="551">
        <f>K495*0.27</f>
        <v>571945.05000000005</v>
      </c>
      <c r="L498" s="136">
        <v>736714</v>
      </c>
      <c r="M498" s="136">
        <f t="shared" si="64"/>
        <v>1308659.05</v>
      </c>
      <c r="N498" s="136">
        <v>1308659</v>
      </c>
      <c r="O498" s="551">
        <f>O495*0.27</f>
        <v>571945.05000000005</v>
      </c>
    </row>
    <row r="499" spans="1:15" x14ac:dyDescent="0.25">
      <c r="A499" s="640" t="s">
        <v>1038</v>
      </c>
      <c r="B499" s="640"/>
      <c r="C499" s="141" t="s">
        <v>1366</v>
      </c>
      <c r="D499" s="154" t="s">
        <v>1367</v>
      </c>
      <c r="E499" s="163"/>
      <c r="F499" s="136">
        <v>1000</v>
      </c>
      <c r="G499" s="136">
        <v>0</v>
      </c>
      <c r="H499" s="136">
        <v>1000</v>
      </c>
      <c r="I499" s="139">
        <v>275000</v>
      </c>
      <c r="J499" s="549">
        <v>0</v>
      </c>
      <c r="K499" s="553">
        <f t="shared" ref="K499" si="65">SUM(K495:K498)</f>
        <v>2690260.05</v>
      </c>
      <c r="L499" s="139">
        <f t="shared" ref="L499:N499" si="66">SUM(L495:L498)</f>
        <v>3465284</v>
      </c>
      <c r="M499" s="139">
        <f t="shared" si="66"/>
        <v>6155544.0499999998</v>
      </c>
      <c r="N499" s="139">
        <f t="shared" si="66"/>
        <v>6155544</v>
      </c>
      <c r="O499" s="553">
        <f t="shared" ref="O499" si="67">SUM(O495:O498)</f>
        <v>2690260.05</v>
      </c>
    </row>
    <row r="500" spans="1:15" ht="25.5" hidden="1" customHeight="1" x14ac:dyDescent="0.25">
      <c r="A500" s="640" t="s">
        <v>1040</v>
      </c>
      <c r="B500" s="640"/>
      <c r="C500" s="141" t="s">
        <v>1368</v>
      </c>
      <c r="D500" s="154" t="s">
        <v>1369</v>
      </c>
      <c r="E500" s="163"/>
      <c r="F500" s="136">
        <v>0</v>
      </c>
      <c r="G500" s="136">
        <v>0</v>
      </c>
      <c r="H500" s="136">
        <v>0</v>
      </c>
      <c r="I500" s="136">
        <v>0</v>
      </c>
      <c r="J500" s="550">
        <v>0</v>
      </c>
      <c r="K500" s="551">
        <v>0</v>
      </c>
      <c r="L500" s="136">
        <v>0</v>
      </c>
      <c r="M500" s="136">
        <v>0</v>
      </c>
      <c r="N500" s="136">
        <v>0</v>
      </c>
      <c r="O500" s="551">
        <v>0</v>
      </c>
    </row>
    <row r="501" spans="1:15" ht="25.5" hidden="1" customHeight="1" x14ac:dyDescent="0.25">
      <c r="A501" s="640" t="s">
        <v>1042</v>
      </c>
      <c r="B501" s="640"/>
      <c r="C501" s="141" t="s">
        <v>1370</v>
      </c>
      <c r="D501" s="154" t="s">
        <v>1371</v>
      </c>
      <c r="E501" s="163"/>
      <c r="F501" s="136">
        <v>0</v>
      </c>
      <c r="G501" s="136">
        <v>0</v>
      </c>
      <c r="H501" s="136">
        <v>0</v>
      </c>
      <c r="I501" s="136">
        <v>0</v>
      </c>
      <c r="J501" s="550">
        <v>0</v>
      </c>
      <c r="K501" s="551">
        <v>0</v>
      </c>
      <c r="L501" s="136">
        <v>0</v>
      </c>
      <c r="M501" s="136">
        <v>0</v>
      </c>
      <c r="N501" s="136">
        <v>0</v>
      </c>
      <c r="O501" s="551">
        <v>0</v>
      </c>
    </row>
    <row r="502" spans="1:15" ht="15.75" hidden="1" customHeight="1" x14ac:dyDescent="0.25">
      <c r="A502" s="640" t="s">
        <v>1044</v>
      </c>
      <c r="B502" s="640"/>
      <c r="C502" s="141" t="s">
        <v>719</v>
      </c>
      <c r="D502" s="154" t="s">
        <v>1371</v>
      </c>
      <c r="E502" s="163"/>
      <c r="F502" s="136">
        <v>0</v>
      </c>
      <c r="G502" s="136">
        <v>0</v>
      </c>
      <c r="H502" s="136">
        <v>0</v>
      </c>
      <c r="I502" s="136">
        <v>0</v>
      </c>
      <c r="J502" s="550">
        <v>0</v>
      </c>
      <c r="K502" s="551">
        <v>0</v>
      </c>
      <c r="L502" s="136">
        <v>0</v>
      </c>
      <c r="M502" s="136">
        <v>0</v>
      </c>
      <c r="N502" s="136">
        <v>0</v>
      </c>
      <c r="O502" s="551">
        <v>0</v>
      </c>
    </row>
    <row r="503" spans="1:15" ht="15.75" hidden="1" customHeight="1" x14ac:dyDescent="0.25">
      <c r="A503" s="640" t="s">
        <v>1046</v>
      </c>
      <c r="B503" s="640"/>
      <c r="C503" s="141" t="s">
        <v>410</v>
      </c>
      <c r="D503" s="154" t="s">
        <v>1371</v>
      </c>
      <c r="E503" s="163"/>
      <c r="F503" s="136">
        <v>0</v>
      </c>
      <c r="G503" s="136">
        <v>0</v>
      </c>
      <c r="H503" s="136">
        <v>0</v>
      </c>
      <c r="I503" s="136">
        <v>0</v>
      </c>
      <c r="J503" s="550">
        <v>0</v>
      </c>
      <c r="K503" s="551">
        <v>0</v>
      </c>
      <c r="L503" s="136">
        <v>0</v>
      </c>
      <c r="M503" s="136">
        <v>0</v>
      </c>
      <c r="N503" s="136">
        <v>0</v>
      </c>
      <c r="O503" s="551">
        <v>0</v>
      </c>
    </row>
    <row r="504" spans="1:15" ht="25.5" hidden="1" customHeight="1" x14ac:dyDescent="0.25">
      <c r="A504" s="640" t="s">
        <v>1048</v>
      </c>
      <c r="B504" s="640"/>
      <c r="C504" s="141" t="s">
        <v>720</v>
      </c>
      <c r="D504" s="154" t="s">
        <v>1371</v>
      </c>
      <c r="E504" s="163"/>
      <c r="F504" s="136">
        <v>0</v>
      </c>
      <c r="G504" s="136">
        <v>0</v>
      </c>
      <c r="H504" s="136">
        <v>0</v>
      </c>
      <c r="I504" s="136">
        <v>0</v>
      </c>
      <c r="J504" s="550">
        <v>0</v>
      </c>
      <c r="K504" s="551">
        <v>0</v>
      </c>
      <c r="L504" s="136">
        <v>0</v>
      </c>
      <c r="M504" s="136">
        <v>0</v>
      </c>
      <c r="N504" s="136">
        <v>0</v>
      </c>
      <c r="O504" s="551">
        <v>0</v>
      </c>
    </row>
    <row r="505" spans="1:15" ht="15.75" hidden="1" customHeight="1" x14ac:dyDescent="0.25">
      <c r="A505" s="640" t="s">
        <v>1050</v>
      </c>
      <c r="B505" s="640"/>
      <c r="C505" s="141" t="s">
        <v>721</v>
      </c>
      <c r="D505" s="154" t="s">
        <v>1371</v>
      </c>
      <c r="E505" s="163"/>
      <c r="F505" s="136">
        <v>0</v>
      </c>
      <c r="G505" s="136">
        <v>0</v>
      </c>
      <c r="H505" s="136">
        <v>0</v>
      </c>
      <c r="I505" s="136">
        <v>0</v>
      </c>
      <c r="J505" s="550">
        <v>0</v>
      </c>
      <c r="K505" s="551">
        <v>0</v>
      </c>
      <c r="L505" s="136">
        <v>0</v>
      </c>
      <c r="M505" s="136">
        <v>0</v>
      </c>
      <c r="N505" s="136">
        <v>0</v>
      </c>
      <c r="O505" s="551">
        <v>0</v>
      </c>
    </row>
    <row r="506" spans="1:15" ht="15.75" hidden="1" customHeight="1" x14ac:dyDescent="0.25">
      <c r="A506" s="640" t="s">
        <v>1052</v>
      </c>
      <c r="B506" s="640"/>
      <c r="C506" s="141" t="s">
        <v>722</v>
      </c>
      <c r="D506" s="154" t="s">
        <v>1371</v>
      </c>
      <c r="E506" s="163"/>
      <c r="F506" s="136">
        <v>0</v>
      </c>
      <c r="G506" s="136">
        <v>0</v>
      </c>
      <c r="H506" s="136">
        <v>0</v>
      </c>
      <c r="I506" s="136">
        <v>0</v>
      </c>
      <c r="J506" s="550">
        <v>0</v>
      </c>
      <c r="K506" s="551">
        <v>0</v>
      </c>
      <c r="L506" s="136">
        <v>0</v>
      </c>
      <c r="M506" s="136">
        <v>0</v>
      </c>
      <c r="N506" s="136">
        <v>0</v>
      </c>
      <c r="O506" s="551">
        <v>0</v>
      </c>
    </row>
    <row r="507" spans="1:15" ht="15.75" hidden="1" customHeight="1" x14ac:dyDescent="0.25">
      <c r="A507" s="640" t="s">
        <v>1054</v>
      </c>
      <c r="B507" s="640"/>
      <c r="C507" s="141" t="s">
        <v>723</v>
      </c>
      <c r="D507" s="154" t="s">
        <v>1371</v>
      </c>
      <c r="E507" s="163"/>
      <c r="F507" s="136">
        <v>0</v>
      </c>
      <c r="G507" s="136">
        <v>0</v>
      </c>
      <c r="H507" s="136">
        <v>0</v>
      </c>
      <c r="I507" s="136">
        <v>0</v>
      </c>
      <c r="J507" s="550">
        <v>0</v>
      </c>
      <c r="K507" s="551">
        <v>0</v>
      </c>
      <c r="L507" s="136">
        <v>0</v>
      </c>
      <c r="M507" s="136">
        <v>0</v>
      </c>
      <c r="N507" s="136">
        <v>0</v>
      </c>
      <c r="O507" s="551">
        <v>0</v>
      </c>
    </row>
    <row r="508" spans="1:15" ht="15.75" hidden="1" customHeight="1" x14ac:dyDescent="0.25">
      <c r="A508" s="640" t="s">
        <v>1056</v>
      </c>
      <c r="B508" s="640"/>
      <c r="C508" s="141" t="s">
        <v>724</v>
      </c>
      <c r="D508" s="154" t="s">
        <v>1371</v>
      </c>
      <c r="E508" s="163"/>
      <c r="F508" s="136">
        <v>0</v>
      </c>
      <c r="G508" s="136">
        <v>0</v>
      </c>
      <c r="H508" s="136">
        <v>0</v>
      </c>
      <c r="I508" s="136">
        <v>0</v>
      </c>
      <c r="J508" s="550">
        <v>0</v>
      </c>
      <c r="K508" s="551">
        <v>0</v>
      </c>
      <c r="L508" s="136">
        <v>0</v>
      </c>
      <c r="M508" s="136">
        <v>0</v>
      </c>
      <c r="N508" s="136">
        <v>0</v>
      </c>
      <c r="O508" s="551">
        <v>0</v>
      </c>
    </row>
    <row r="509" spans="1:15" ht="15.75" hidden="1" customHeight="1" x14ac:dyDescent="0.25">
      <c r="A509" s="640" t="s">
        <v>1058</v>
      </c>
      <c r="B509" s="640"/>
      <c r="C509" s="141" t="s">
        <v>725</v>
      </c>
      <c r="D509" s="154" t="s">
        <v>1371</v>
      </c>
      <c r="E509" s="163"/>
      <c r="F509" s="136">
        <v>0</v>
      </c>
      <c r="G509" s="136">
        <v>0</v>
      </c>
      <c r="H509" s="136">
        <v>0</v>
      </c>
      <c r="I509" s="136">
        <v>0</v>
      </c>
      <c r="J509" s="550">
        <v>0</v>
      </c>
      <c r="K509" s="551">
        <v>0</v>
      </c>
      <c r="L509" s="136">
        <v>0</v>
      </c>
      <c r="M509" s="136">
        <v>0</v>
      </c>
      <c r="N509" s="136">
        <v>0</v>
      </c>
      <c r="O509" s="551">
        <v>0</v>
      </c>
    </row>
    <row r="510" spans="1:15" ht="15.75" hidden="1" customHeight="1" x14ac:dyDescent="0.25">
      <c r="A510" s="640" t="s">
        <v>1061</v>
      </c>
      <c r="B510" s="640"/>
      <c r="C510" s="141" t="s">
        <v>726</v>
      </c>
      <c r="D510" s="154" t="s">
        <v>1371</v>
      </c>
      <c r="E510" s="163"/>
      <c r="F510" s="136">
        <v>0</v>
      </c>
      <c r="G510" s="136">
        <v>0</v>
      </c>
      <c r="H510" s="136">
        <v>0</v>
      </c>
      <c r="I510" s="136">
        <v>0</v>
      </c>
      <c r="J510" s="550">
        <v>0</v>
      </c>
      <c r="K510" s="551">
        <v>0</v>
      </c>
      <c r="L510" s="136">
        <v>0</v>
      </c>
      <c r="M510" s="136">
        <v>0</v>
      </c>
      <c r="N510" s="136">
        <v>0</v>
      </c>
      <c r="O510" s="551">
        <v>0</v>
      </c>
    </row>
    <row r="511" spans="1:15" ht="15.75" hidden="1" customHeight="1" x14ac:dyDescent="0.25">
      <c r="A511" s="640" t="s">
        <v>1063</v>
      </c>
      <c r="B511" s="640"/>
      <c r="C511" s="141" t="s">
        <v>727</v>
      </c>
      <c r="D511" s="154" t="s">
        <v>1371</v>
      </c>
      <c r="E511" s="163"/>
      <c r="F511" s="136">
        <v>0</v>
      </c>
      <c r="G511" s="136">
        <v>0</v>
      </c>
      <c r="H511" s="136">
        <v>0</v>
      </c>
      <c r="I511" s="136">
        <v>0</v>
      </c>
      <c r="J511" s="550">
        <v>0</v>
      </c>
      <c r="K511" s="551">
        <v>0</v>
      </c>
      <c r="L511" s="136">
        <v>0</v>
      </c>
      <c r="M511" s="136">
        <v>0</v>
      </c>
      <c r="N511" s="136">
        <v>0</v>
      </c>
      <c r="O511" s="551">
        <v>0</v>
      </c>
    </row>
    <row r="512" spans="1:15" ht="25.5" hidden="1" customHeight="1" x14ac:dyDescent="0.25">
      <c r="A512" s="640" t="s">
        <v>1064</v>
      </c>
      <c r="B512" s="640"/>
      <c r="C512" s="141" t="s">
        <v>1372</v>
      </c>
      <c r="D512" s="154" t="s">
        <v>1373</v>
      </c>
      <c r="E512" s="163"/>
      <c r="F512" s="136">
        <v>0</v>
      </c>
      <c r="G512" s="136">
        <v>0</v>
      </c>
      <c r="H512" s="136">
        <v>0</v>
      </c>
      <c r="I512" s="136">
        <v>0</v>
      </c>
      <c r="J512" s="550">
        <v>0</v>
      </c>
      <c r="K512" s="551">
        <v>0</v>
      </c>
      <c r="L512" s="136">
        <v>0</v>
      </c>
      <c r="M512" s="136">
        <v>0</v>
      </c>
      <c r="N512" s="136">
        <v>0</v>
      </c>
      <c r="O512" s="551">
        <v>0</v>
      </c>
    </row>
    <row r="513" spans="1:15" ht="15.75" hidden="1" customHeight="1" x14ac:dyDescent="0.25">
      <c r="A513" s="640" t="s">
        <v>1065</v>
      </c>
      <c r="B513" s="640"/>
      <c r="C513" s="141" t="s">
        <v>719</v>
      </c>
      <c r="D513" s="154" t="s">
        <v>1373</v>
      </c>
      <c r="E513" s="163"/>
      <c r="F513" s="136">
        <v>0</v>
      </c>
      <c r="G513" s="136">
        <v>0</v>
      </c>
      <c r="H513" s="136">
        <v>0</v>
      </c>
      <c r="I513" s="136">
        <v>0</v>
      </c>
      <c r="J513" s="550">
        <v>0</v>
      </c>
      <c r="K513" s="551">
        <v>0</v>
      </c>
      <c r="L513" s="136">
        <v>0</v>
      </c>
      <c r="M513" s="136">
        <v>0</v>
      </c>
      <c r="N513" s="136">
        <v>0</v>
      </c>
      <c r="O513" s="551">
        <v>0</v>
      </c>
    </row>
    <row r="514" spans="1:15" ht="15.75" hidden="1" customHeight="1" x14ac:dyDescent="0.25">
      <c r="A514" s="640" t="s">
        <v>1066</v>
      </c>
      <c r="B514" s="640"/>
      <c r="C514" s="141" t="s">
        <v>410</v>
      </c>
      <c r="D514" s="154" t="s">
        <v>1373</v>
      </c>
      <c r="E514" s="163"/>
      <c r="F514" s="136">
        <v>0</v>
      </c>
      <c r="G514" s="136">
        <v>0</v>
      </c>
      <c r="H514" s="136">
        <v>0</v>
      </c>
      <c r="I514" s="136">
        <v>0</v>
      </c>
      <c r="J514" s="550">
        <v>0</v>
      </c>
      <c r="K514" s="551">
        <v>0</v>
      </c>
      <c r="L514" s="136">
        <v>0</v>
      </c>
      <c r="M514" s="136">
        <v>0</v>
      </c>
      <c r="N514" s="136">
        <v>0</v>
      </c>
      <c r="O514" s="551">
        <v>0</v>
      </c>
    </row>
    <row r="515" spans="1:15" ht="25.5" hidden="1" customHeight="1" x14ac:dyDescent="0.25">
      <c r="A515" s="640" t="s">
        <v>1067</v>
      </c>
      <c r="B515" s="640"/>
      <c r="C515" s="141" t="s">
        <v>720</v>
      </c>
      <c r="D515" s="154" t="s">
        <v>1373</v>
      </c>
      <c r="E515" s="163"/>
      <c r="F515" s="136">
        <v>0</v>
      </c>
      <c r="G515" s="136">
        <v>0</v>
      </c>
      <c r="H515" s="136">
        <v>0</v>
      </c>
      <c r="I515" s="136">
        <v>0</v>
      </c>
      <c r="J515" s="550">
        <v>0</v>
      </c>
      <c r="K515" s="551">
        <v>0</v>
      </c>
      <c r="L515" s="136">
        <v>0</v>
      </c>
      <c r="M515" s="136">
        <v>0</v>
      </c>
      <c r="N515" s="136">
        <v>0</v>
      </c>
      <c r="O515" s="551">
        <v>0</v>
      </c>
    </row>
    <row r="516" spans="1:15" ht="15.75" hidden="1" customHeight="1" x14ac:dyDescent="0.25">
      <c r="A516" s="640" t="s">
        <v>1068</v>
      </c>
      <c r="B516" s="640"/>
      <c r="C516" s="141" t="s">
        <v>721</v>
      </c>
      <c r="D516" s="154" t="s">
        <v>1373</v>
      </c>
      <c r="E516" s="163"/>
      <c r="F516" s="136">
        <v>0</v>
      </c>
      <c r="G516" s="136">
        <v>0</v>
      </c>
      <c r="H516" s="136">
        <v>0</v>
      </c>
      <c r="I516" s="136">
        <v>0</v>
      </c>
      <c r="J516" s="550">
        <v>0</v>
      </c>
      <c r="K516" s="551">
        <v>0</v>
      </c>
      <c r="L516" s="136">
        <v>0</v>
      </c>
      <c r="M516" s="136">
        <v>0</v>
      </c>
      <c r="N516" s="136">
        <v>0</v>
      </c>
      <c r="O516" s="551">
        <v>0</v>
      </c>
    </row>
    <row r="517" spans="1:15" ht="15.75" hidden="1" customHeight="1" x14ac:dyDescent="0.25">
      <c r="A517" s="640" t="s">
        <v>1069</v>
      </c>
      <c r="B517" s="640"/>
      <c r="C517" s="141" t="s">
        <v>722</v>
      </c>
      <c r="D517" s="154" t="s">
        <v>1373</v>
      </c>
      <c r="E517" s="163"/>
      <c r="F517" s="136">
        <v>0</v>
      </c>
      <c r="G517" s="136">
        <v>0</v>
      </c>
      <c r="H517" s="136">
        <v>0</v>
      </c>
      <c r="I517" s="136">
        <v>0</v>
      </c>
      <c r="J517" s="550">
        <v>0</v>
      </c>
      <c r="K517" s="551">
        <v>0</v>
      </c>
      <c r="L517" s="136">
        <v>0</v>
      </c>
      <c r="M517" s="136">
        <v>0</v>
      </c>
      <c r="N517" s="136">
        <v>0</v>
      </c>
      <c r="O517" s="551">
        <v>0</v>
      </c>
    </row>
    <row r="518" spans="1:15" ht="15.75" hidden="1" customHeight="1" x14ac:dyDescent="0.25">
      <c r="A518" s="640" t="s">
        <v>1070</v>
      </c>
      <c r="B518" s="640"/>
      <c r="C518" s="141" t="s">
        <v>723</v>
      </c>
      <c r="D518" s="154" t="s">
        <v>1373</v>
      </c>
      <c r="E518" s="163"/>
      <c r="F518" s="136">
        <v>0</v>
      </c>
      <c r="G518" s="136">
        <v>0</v>
      </c>
      <c r="H518" s="136">
        <v>0</v>
      </c>
      <c r="I518" s="136">
        <v>0</v>
      </c>
      <c r="J518" s="550">
        <v>0</v>
      </c>
      <c r="K518" s="551">
        <v>0</v>
      </c>
      <c r="L518" s="136">
        <v>0</v>
      </c>
      <c r="M518" s="136">
        <v>0</v>
      </c>
      <c r="N518" s="136">
        <v>0</v>
      </c>
      <c r="O518" s="551">
        <v>0</v>
      </c>
    </row>
    <row r="519" spans="1:15" ht="15.75" hidden="1" customHeight="1" x14ac:dyDescent="0.25">
      <c r="A519" s="640" t="s">
        <v>1071</v>
      </c>
      <c r="B519" s="640"/>
      <c r="C519" s="141" t="s">
        <v>724</v>
      </c>
      <c r="D519" s="154" t="s">
        <v>1373</v>
      </c>
      <c r="E519" s="163"/>
      <c r="F519" s="136">
        <v>0</v>
      </c>
      <c r="G519" s="136">
        <v>0</v>
      </c>
      <c r="H519" s="136">
        <v>0</v>
      </c>
      <c r="I519" s="136">
        <v>0</v>
      </c>
      <c r="J519" s="550">
        <v>0</v>
      </c>
      <c r="K519" s="551">
        <v>0</v>
      </c>
      <c r="L519" s="136">
        <v>0</v>
      </c>
      <c r="M519" s="136">
        <v>0</v>
      </c>
      <c r="N519" s="136">
        <v>0</v>
      </c>
      <c r="O519" s="551">
        <v>0</v>
      </c>
    </row>
    <row r="520" spans="1:15" ht="15.75" hidden="1" customHeight="1" x14ac:dyDescent="0.25">
      <c r="A520" s="640" t="s">
        <v>1072</v>
      </c>
      <c r="B520" s="640"/>
      <c r="C520" s="141" t="s">
        <v>725</v>
      </c>
      <c r="D520" s="154" t="s">
        <v>1373</v>
      </c>
      <c r="E520" s="163"/>
      <c r="F520" s="136">
        <v>0</v>
      </c>
      <c r="G520" s="136">
        <v>0</v>
      </c>
      <c r="H520" s="136">
        <v>0</v>
      </c>
      <c r="I520" s="136">
        <v>0</v>
      </c>
      <c r="J520" s="550">
        <v>0</v>
      </c>
      <c r="K520" s="551">
        <v>0</v>
      </c>
      <c r="L520" s="136">
        <v>0</v>
      </c>
      <c r="M520" s="136">
        <v>0</v>
      </c>
      <c r="N520" s="136">
        <v>0</v>
      </c>
      <c r="O520" s="551">
        <v>0</v>
      </c>
    </row>
    <row r="521" spans="1:15" ht="15.75" hidden="1" customHeight="1" x14ac:dyDescent="0.25">
      <c r="A521" s="640" t="s">
        <v>1075</v>
      </c>
      <c r="B521" s="640"/>
      <c r="C521" s="141" t="s">
        <v>726</v>
      </c>
      <c r="D521" s="154" t="s">
        <v>1373</v>
      </c>
      <c r="E521" s="163"/>
      <c r="F521" s="136">
        <v>0</v>
      </c>
      <c r="G521" s="136">
        <v>0</v>
      </c>
      <c r="H521" s="136">
        <v>0</v>
      </c>
      <c r="I521" s="136">
        <v>0</v>
      </c>
      <c r="J521" s="550">
        <v>0</v>
      </c>
      <c r="K521" s="551">
        <v>0</v>
      </c>
      <c r="L521" s="136">
        <v>0</v>
      </c>
      <c r="M521" s="136">
        <v>0</v>
      </c>
      <c r="N521" s="136">
        <v>0</v>
      </c>
      <c r="O521" s="551">
        <v>0</v>
      </c>
    </row>
    <row r="522" spans="1:15" ht="15.75" hidden="1" customHeight="1" x14ac:dyDescent="0.25">
      <c r="A522" s="640" t="s">
        <v>1078</v>
      </c>
      <c r="B522" s="640"/>
      <c r="C522" s="141" t="s">
        <v>727</v>
      </c>
      <c r="D522" s="154" t="s">
        <v>1373</v>
      </c>
      <c r="E522" s="163"/>
      <c r="F522" s="136">
        <v>0</v>
      </c>
      <c r="G522" s="136">
        <v>0</v>
      </c>
      <c r="H522" s="136">
        <v>0</v>
      </c>
      <c r="I522" s="136">
        <v>0</v>
      </c>
      <c r="J522" s="550">
        <v>0</v>
      </c>
      <c r="K522" s="551">
        <v>0</v>
      </c>
      <c r="L522" s="136">
        <v>0</v>
      </c>
      <c r="M522" s="136">
        <v>0</v>
      </c>
      <c r="N522" s="136">
        <v>0</v>
      </c>
      <c r="O522" s="551">
        <v>0</v>
      </c>
    </row>
    <row r="523" spans="1:15" ht="25.5" hidden="1" customHeight="1" x14ac:dyDescent="0.25">
      <c r="A523" s="640" t="s">
        <v>1081</v>
      </c>
      <c r="B523" s="640"/>
      <c r="C523" s="141" t="s">
        <v>1374</v>
      </c>
      <c r="D523" s="154" t="s">
        <v>1375</v>
      </c>
      <c r="E523" s="163"/>
      <c r="F523" s="136">
        <v>0</v>
      </c>
      <c r="G523" s="136">
        <v>0</v>
      </c>
      <c r="H523" s="136">
        <v>0</v>
      </c>
      <c r="I523" s="136">
        <v>0</v>
      </c>
      <c r="J523" s="550">
        <v>0</v>
      </c>
      <c r="K523" s="551">
        <f t="shared" ref="K523" si="68">SUM(K530)</f>
        <v>0</v>
      </c>
      <c r="L523" s="136">
        <f t="shared" ref="L523:N523" si="69">SUM(L530)</f>
        <v>0</v>
      </c>
      <c r="M523" s="136">
        <f t="shared" si="69"/>
        <v>0</v>
      </c>
      <c r="N523" s="136">
        <f t="shared" si="69"/>
        <v>0</v>
      </c>
      <c r="O523" s="551">
        <f t="shared" ref="O523" si="70">SUM(O530)</f>
        <v>0</v>
      </c>
    </row>
    <row r="524" spans="1:15" ht="15.75" hidden="1" customHeight="1" x14ac:dyDescent="0.25">
      <c r="A524" s="640" t="s">
        <v>1082</v>
      </c>
      <c r="B524" s="640"/>
      <c r="C524" s="141" t="s">
        <v>719</v>
      </c>
      <c r="D524" s="154" t="s">
        <v>1375</v>
      </c>
      <c r="E524" s="163"/>
      <c r="F524" s="136">
        <v>0</v>
      </c>
      <c r="G524" s="136">
        <v>0</v>
      </c>
      <c r="H524" s="136">
        <v>0</v>
      </c>
      <c r="I524" s="136">
        <v>0</v>
      </c>
      <c r="J524" s="550">
        <v>0</v>
      </c>
      <c r="K524" s="551">
        <v>0</v>
      </c>
      <c r="L524" s="136">
        <v>0</v>
      </c>
      <c r="M524" s="136">
        <v>0</v>
      </c>
      <c r="N524" s="136">
        <v>0</v>
      </c>
      <c r="O524" s="551">
        <v>0</v>
      </c>
    </row>
    <row r="525" spans="1:15" ht="15.75" hidden="1" customHeight="1" x14ac:dyDescent="0.25">
      <c r="A525" s="640" t="s">
        <v>1083</v>
      </c>
      <c r="B525" s="640"/>
      <c r="C525" s="141" t="s">
        <v>410</v>
      </c>
      <c r="D525" s="154" t="s">
        <v>1375</v>
      </c>
      <c r="E525" s="163"/>
      <c r="F525" s="136">
        <v>0</v>
      </c>
      <c r="G525" s="136">
        <v>0</v>
      </c>
      <c r="H525" s="136">
        <v>0</v>
      </c>
      <c r="I525" s="136">
        <v>0</v>
      </c>
      <c r="J525" s="550">
        <v>0</v>
      </c>
      <c r="K525" s="551">
        <v>0</v>
      </c>
      <c r="L525" s="136">
        <v>0</v>
      </c>
      <c r="M525" s="136">
        <v>0</v>
      </c>
      <c r="N525" s="136">
        <v>0</v>
      </c>
      <c r="O525" s="551">
        <v>0</v>
      </c>
    </row>
    <row r="526" spans="1:15" ht="25.5" hidden="1" customHeight="1" x14ac:dyDescent="0.25">
      <c r="A526" s="640" t="s">
        <v>1084</v>
      </c>
      <c r="B526" s="640"/>
      <c r="C526" s="141" t="s">
        <v>720</v>
      </c>
      <c r="D526" s="154" t="s">
        <v>1375</v>
      </c>
      <c r="E526" s="163"/>
      <c r="F526" s="136">
        <v>0</v>
      </c>
      <c r="G526" s="136">
        <v>0</v>
      </c>
      <c r="H526" s="136">
        <v>0</v>
      </c>
      <c r="I526" s="136">
        <v>0</v>
      </c>
      <c r="J526" s="550">
        <v>0</v>
      </c>
      <c r="K526" s="551">
        <v>0</v>
      </c>
      <c r="L526" s="136">
        <v>0</v>
      </c>
      <c r="M526" s="136">
        <v>0</v>
      </c>
      <c r="N526" s="136">
        <v>0</v>
      </c>
      <c r="O526" s="551">
        <v>0</v>
      </c>
    </row>
    <row r="527" spans="1:15" ht="15.75" hidden="1" customHeight="1" x14ac:dyDescent="0.25">
      <c r="A527" s="640" t="s">
        <v>1085</v>
      </c>
      <c r="B527" s="640"/>
      <c r="C527" s="141" t="s">
        <v>721</v>
      </c>
      <c r="D527" s="154" t="s">
        <v>1375</v>
      </c>
      <c r="E527" s="163"/>
      <c r="F527" s="136">
        <v>0</v>
      </c>
      <c r="G527" s="136">
        <v>0</v>
      </c>
      <c r="H527" s="136">
        <v>0</v>
      </c>
      <c r="I527" s="136">
        <v>0</v>
      </c>
      <c r="J527" s="550">
        <v>0</v>
      </c>
      <c r="K527" s="551">
        <v>0</v>
      </c>
      <c r="L527" s="136">
        <v>0</v>
      </c>
      <c r="M527" s="136">
        <v>0</v>
      </c>
      <c r="N527" s="136">
        <v>0</v>
      </c>
      <c r="O527" s="551">
        <v>0</v>
      </c>
    </row>
    <row r="528" spans="1:15" ht="15.75" hidden="1" customHeight="1" x14ac:dyDescent="0.25">
      <c r="A528" s="640" t="s">
        <v>1086</v>
      </c>
      <c r="B528" s="640"/>
      <c r="C528" s="141" t="s">
        <v>722</v>
      </c>
      <c r="D528" s="154" t="s">
        <v>1375</v>
      </c>
      <c r="E528" s="163"/>
      <c r="F528" s="136">
        <v>0</v>
      </c>
      <c r="G528" s="136">
        <v>0</v>
      </c>
      <c r="H528" s="136">
        <v>0</v>
      </c>
      <c r="I528" s="136">
        <v>0</v>
      </c>
      <c r="J528" s="550">
        <v>0</v>
      </c>
      <c r="K528" s="551">
        <v>0</v>
      </c>
      <c r="L528" s="136">
        <v>0</v>
      </c>
      <c r="M528" s="136">
        <v>0</v>
      </c>
      <c r="N528" s="136">
        <v>0</v>
      </c>
      <c r="O528" s="551">
        <v>0</v>
      </c>
    </row>
    <row r="529" spans="1:15" ht="15.75" hidden="1" customHeight="1" x14ac:dyDescent="0.25">
      <c r="A529" s="640" t="s">
        <v>1087</v>
      </c>
      <c r="B529" s="640"/>
      <c r="C529" s="141" t="s">
        <v>723</v>
      </c>
      <c r="D529" s="154" t="s">
        <v>1375</v>
      </c>
      <c r="E529" s="163"/>
      <c r="F529" s="136">
        <v>0</v>
      </c>
      <c r="G529" s="136">
        <v>0</v>
      </c>
      <c r="H529" s="136">
        <v>0</v>
      </c>
      <c r="I529" s="136">
        <v>0</v>
      </c>
      <c r="J529" s="550">
        <v>0</v>
      </c>
      <c r="K529" s="551">
        <v>0</v>
      </c>
      <c r="L529" s="136">
        <v>0</v>
      </c>
      <c r="M529" s="136">
        <v>0</v>
      </c>
      <c r="N529" s="136">
        <v>0</v>
      </c>
      <c r="O529" s="551">
        <v>0</v>
      </c>
    </row>
    <row r="530" spans="1:15" ht="15.75" hidden="1" customHeight="1" x14ac:dyDescent="0.25">
      <c r="A530" s="640" t="s">
        <v>1088</v>
      </c>
      <c r="B530" s="640"/>
      <c r="C530" s="141" t="s">
        <v>724</v>
      </c>
      <c r="D530" s="154" t="s">
        <v>1375</v>
      </c>
      <c r="E530" s="163"/>
      <c r="F530" s="136">
        <v>0</v>
      </c>
      <c r="G530" s="136">
        <v>0</v>
      </c>
      <c r="H530" s="136">
        <v>0</v>
      </c>
      <c r="I530" s="136">
        <v>0</v>
      </c>
      <c r="J530" s="550">
        <v>0</v>
      </c>
      <c r="K530" s="551">
        <v>0</v>
      </c>
      <c r="L530" s="136">
        <v>0</v>
      </c>
      <c r="M530" s="136">
        <f>SUM(K530:L530)</f>
        <v>0</v>
      </c>
      <c r="N530" s="136">
        <v>0</v>
      </c>
      <c r="O530" s="551">
        <v>0</v>
      </c>
    </row>
    <row r="531" spans="1:15" ht="15.75" hidden="1" customHeight="1" x14ac:dyDescent="0.25">
      <c r="A531" s="640" t="s">
        <v>1089</v>
      </c>
      <c r="B531" s="640"/>
      <c r="C531" s="141" t="s">
        <v>725</v>
      </c>
      <c r="D531" s="154" t="s">
        <v>1375</v>
      </c>
      <c r="E531" s="163"/>
      <c r="F531" s="136">
        <v>0</v>
      </c>
      <c r="G531" s="136">
        <v>0</v>
      </c>
      <c r="H531" s="136">
        <v>0</v>
      </c>
      <c r="I531" s="136">
        <v>0</v>
      </c>
      <c r="J531" s="550">
        <v>0</v>
      </c>
      <c r="K531" s="551">
        <v>0</v>
      </c>
      <c r="L531" s="136">
        <v>0</v>
      </c>
      <c r="M531" s="136">
        <v>0</v>
      </c>
      <c r="N531" s="136">
        <v>0</v>
      </c>
      <c r="O531" s="551">
        <v>0</v>
      </c>
    </row>
    <row r="532" spans="1:15" ht="15.75" hidden="1" customHeight="1" x14ac:dyDescent="0.25">
      <c r="A532" s="640" t="s">
        <v>1090</v>
      </c>
      <c r="B532" s="640"/>
      <c r="C532" s="141" t="s">
        <v>726</v>
      </c>
      <c r="D532" s="154" t="s">
        <v>1375</v>
      </c>
      <c r="E532" s="163"/>
      <c r="F532" s="136">
        <v>0</v>
      </c>
      <c r="G532" s="136">
        <v>0</v>
      </c>
      <c r="H532" s="136">
        <v>0</v>
      </c>
      <c r="I532" s="136">
        <v>0</v>
      </c>
      <c r="J532" s="550">
        <v>0</v>
      </c>
      <c r="K532" s="551">
        <v>0</v>
      </c>
      <c r="L532" s="136">
        <v>0</v>
      </c>
      <c r="M532" s="136">
        <v>0</v>
      </c>
      <c r="N532" s="136">
        <v>0</v>
      </c>
      <c r="O532" s="551">
        <v>0</v>
      </c>
    </row>
    <row r="533" spans="1:15" ht="15.75" hidden="1" customHeight="1" x14ac:dyDescent="0.25">
      <c r="A533" s="640" t="s">
        <v>1091</v>
      </c>
      <c r="B533" s="640"/>
      <c r="C533" s="141" t="s">
        <v>727</v>
      </c>
      <c r="D533" s="154" t="s">
        <v>1375</v>
      </c>
      <c r="E533" s="163"/>
      <c r="F533" s="136">
        <v>0</v>
      </c>
      <c r="G533" s="136">
        <v>0</v>
      </c>
      <c r="H533" s="136">
        <v>0</v>
      </c>
      <c r="I533" s="136">
        <v>0</v>
      </c>
      <c r="J533" s="550">
        <v>0</v>
      </c>
      <c r="K533" s="551">
        <v>0</v>
      </c>
      <c r="L533" s="136">
        <v>0</v>
      </c>
      <c r="M533" s="136">
        <v>0</v>
      </c>
      <c r="N533" s="136">
        <v>0</v>
      </c>
      <c r="O533" s="551">
        <v>0</v>
      </c>
    </row>
    <row r="534" spans="1:15" ht="25.5" hidden="1" customHeight="1" x14ac:dyDescent="0.25">
      <c r="A534" s="640" t="s">
        <v>1094</v>
      </c>
      <c r="B534" s="640"/>
      <c r="C534" s="141" t="s">
        <v>1376</v>
      </c>
      <c r="D534" s="154" t="s">
        <v>1377</v>
      </c>
      <c r="E534" s="163"/>
      <c r="F534" s="136">
        <v>0</v>
      </c>
      <c r="G534" s="136">
        <v>0</v>
      </c>
      <c r="H534" s="136">
        <v>0</v>
      </c>
      <c r="I534" s="136">
        <v>0</v>
      </c>
      <c r="J534" s="550">
        <v>0</v>
      </c>
      <c r="K534" s="551">
        <v>0</v>
      </c>
      <c r="L534" s="136">
        <v>0</v>
      </c>
      <c r="M534" s="136">
        <v>0</v>
      </c>
      <c r="N534" s="136">
        <v>0</v>
      </c>
      <c r="O534" s="551">
        <v>0</v>
      </c>
    </row>
    <row r="535" spans="1:15" ht="25.5" hidden="1" customHeight="1" x14ac:dyDescent="0.25">
      <c r="A535" s="640" t="s">
        <v>1095</v>
      </c>
      <c r="B535" s="640"/>
      <c r="C535" s="141" t="s">
        <v>1328</v>
      </c>
      <c r="D535" s="154" t="s">
        <v>1377</v>
      </c>
      <c r="E535" s="163"/>
      <c r="F535" s="136">
        <v>0</v>
      </c>
      <c r="G535" s="136">
        <v>0</v>
      </c>
      <c r="H535" s="136">
        <v>0</v>
      </c>
      <c r="I535" s="136">
        <v>0</v>
      </c>
      <c r="J535" s="550">
        <v>0</v>
      </c>
      <c r="K535" s="551">
        <v>0</v>
      </c>
      <c r="L535" s="136">
        <v>0</v>
      </c>
      <c r="M535" s="136">
        <v>0</v>
      </c>
      <c r="N535" s="136">
        <v>0</v>
      </c>
      <c r="O535" s="551">
        <v>0</v>
      </c>
    </row>
    <row r="536" spans="1:15" ht="25.5" hidden="1" customHeight="1" x14ac:dyDescent="0.25">
      <c r="A536" s="640" t="s">
        <v>1096</v>
      </c>
      <c r="B536" s="640"/>
      <c r="C536" s="141" t="s">
        <v>1378</v>
      </c>
      <c r="D536" s="154" t="s">
        <v>1379</v>
      </c>
      <c r="E536" s="163"/>
      <c r="F536" s="136">
        <v>0</v>
      </c>
      <c r="G536" s="136">
        <v>0</v>
      </c>
      <c r="H536" s="136">
        <v>0</v>
      </c>
      <c r="I536" s="136">
        <v>0</v>
      </c>
      <c r="J536" s="550">
        <v>0</v>
      </c>
      <c r="K536" s="551">
        <v>0</v>
      </c>
      <c r="L536" s="136">
        <v>0</v>
      </c>
      <c r="M536" s="136">
        <v>0</v>
      </c>
      <c r="N536" s="136">
        <v>0</v>
      </c>
      <c r="O536" s="551">
        <v>0</v>
      </c>
    </row>
    <row r="537" spans="1:15" ht="15.75" hidden="1" customHeight="1" x14ac:dyDescent="0.25">
      <c r="A537" s="640" t="s">
        <v>1097</v>
      </c>
      <c r="B537" s="640"/>
      <c r="C537" s="141" t="s">
        <v>1039</v>
      </c>
      <c r="D537" s="137" t="s">
        <v>1379</v>
      </c>
      <c r="E537" s="163"/>
      <c r="F537" s="136">
        <v>0</v>
      </c>
      <c r="G537" s="136">
        <v>0</v>
      </c>
      <c r="H537" s="136">
        <v>0</v>
      </c>
      <c r="I537" s="136">
        <v>0</v>
      </c>
      <c r="J537" s="550">
        <v>0</v>
      </c>
      <c r="K537" s="551">
        <v>0</v>
      </c>
      <c r="L537" s="136">
        <v>0</v>
      </c>
      <c r="M537" s="136">
        <v>0</v>
      </c>
      <c r="N537" s="136">
        <v>0</v>
      </c>
      <c r="O537" s="551">
        <v>0</v>
      </c>
    </row>
    <row r="538" spans="1:15" ht="15.75" hidden="1" customHeight="1" x14ac:dyDescent="0.25">
      <c r="A538" s="640" t="s">
        <v>1098</v>
      </c>
      <c r="B538" s="640"/>
      <c r="C538" s="141" t="s">
        <v>1041</v>
      </c>
      <c r="D538" s="154" t="s">
        <v>1379</v>
      </c>
      <c r="E538" s="163"/>
      <c r="F538" s="136">
        <v>0</v>
      </c>
      <c r="G538" s="136">
        <v>0</v>
      </c>
      <c r="H538" s="136">
        <v>0</v>
      </c>
      <c r="I538" s="136">
        <v>0</v>
      </c>
      <c r="J538" s="550">
        <v>0</v>
      </c>
      <c r="K538" s="551">
        <v>0</v>
      </c>
      <c r="L538" s="136">
        <v>0</v>
      </c>
      <c r="M538" s="136">
        <v>0</v>
      </c>
      <c r="N538" s="136">
        <v>0</v>
      </c>
      <c r="O538" s="551">
        <v>0</v>
      </c>
    </row>
    <row r="539" spans="1:15" ht="15.75" hidden="1" customHeight="1" x14ac:dyDescent="0.25">
      <c r="A539" s="640" t="s">
        <v>1099</v>
      </c>
      <c r="B539" s="640"/>
      <c r="C539" s="141" t="s">
        <v>1043</v>
      </c>
      <c r="D539" s="137" t="s">
        <v>1379</v>
      </c>
      <c r="E539" s="163"/>
      <c r="F539" s="136">
        <v>0</v>
      </c>
      <c r="G539" s="136">
        <v>0</v>
      </c>
      <c r="H539" s="136">
        <v>0</v>
      </c>
      <c r="I539" s="136">
        <v>0</v>
      </c>
      <c r="J539" s="550">
        <v>0</v>
      </c>
      <c r="K539" s="551">
        <v>0</v>
      </c>
      <c r="L539" s="136">
        <v>0</v>
      </c>
      <c r="M539" s="136">
        <v>0</v>
      </c>
      <c r="N539" s="136">
        <v>0</v>
      </c>
      <c r="O539" s="551">
        <v>0</v>
      </c>
    </row>
    <row r="540" spans="1:15" ht="15.75" hidden="1" customHeight="1" x14ac:dyDescent="0.25">
      <c r="A540" s="640" t="s">
        <v>1100</v>
      </c>
      <c r="B540" s="640"/>
      <c r="C540" s="137" t="s">
        <v>1045</v>
      </c>
      <c r="D540" s="154" t="s">
        <v>1379</v>
      </c>
      <c r="E540" s="155"/>
      <c r="F540" s="136">
        <v>0</v>
      </c>
      <c r="G540" s="136">
        <v>0</v>
      </c>
      <c r="H540" s="136">
        <v>0</v>
      </c>
      <c r="I540" s="136">
        <v>0</v>
      </c>
      <c r="J540" s="550">
        <v>0</v>
      </c>
      <c r="K540" s="551">
        <v>0</v>
      </c>
      <c r="L540" s="136">
        <v>0</v>
      </c>
      <c r="M540" s="136">
        <v>0</v>
      </c>
      <c r="N540" s="136">
        <v>0</v>
      </c>
      <c r="O540" s="551">
        <v>0</v>
      </c>
    </row>
    <row r="541" spans="1:15" ht="15.75" hidden="1" customHeight="1" x14ac:dyDescent="0.25">
      <c r="A541" s="640" t="s">
        <v>1101</v>
      </c>
      <c r="B541" s="640"/>
      <c r="C541" s="137" t="s">
        <v>1047</v>
      </c>
      <c r="D541" s="137" t="s">
        <v>1379</v>
      </c>
      <c r="E541" s="155"/>
      <c r="F541" s="136">
        <v>0</v>
      </c>
      <c r="G541" s="136">
        <v>0</v>
      </c>
      <c r="H541" s="136">
        <v>0</v>
      </c>
      <c r="I541" s="136">
        <v>0</v>
      </c>
      <c r="J541" s="550">
        <v>0</v>
      </c>
      <c r="K541" s="551">
        <v>0</v>
      </c>
      <c r="L541" s="136">
        <v>0</v>
      </c>
      <c r="M541" s="136">
        <v>0</v>
      </c>
      <c r="N541" s="136">
        <v>0</v>
      </c>
      <c r="O541" s="551">
        <v>0</v>
      </c>
    </row>
    <row r="542" spans="1:15" ht="25.5" hidden="1" customHeight="1" x14ac:dyDescent="0.25">
      <c r="A542" s="640" t="s">
        <v>1102</v>
      </c>
      <c r="B542" s="640"/>
      <c r="C542" s="137" t="s">
        <v>1049</v>
      </c>
      <c r="D542" s="154" t="s">
        <v>1379</v>
      </c>
      <c r="E542" s="155"/>
      <c r="F542" s="136">
        <v>0</v>
      </c>
      <c r="G542" s="136">
        <v>0</v>
      </c>
      <c r="H542" s="136">
        <v>0</v>
      </c>
      <c r="I542" s="136">
        <v>0</v>
      </c>
      <c r="J542" s="550">
        <v>0</v>
      </c>
      <c r="K542" s="551">
        <v>0</v>
      </c>
      <c r="L542" s="136">
        <v>0</v>
      </c>
      <c r="M542" s="136">
        <v>0</v>
      </c>
      <c r="N542" s="136">
        <v>0</v>
      </c>
      <c r="O542" s="551">
        <v>0</v>
      </c>
    </row>
    <row r="543" spans="1:15" ht="15.75" hidden="1" customHeight="1" x14ac:dyDescent="0.25">
      <c r="A543" s="640" t="s">
        <v>1103</v>
      </c>
      <c r="B543" s="640"/>
      <c r="C543" s="141" t="s">
        <v>1051</v>
      </c>
      <c r="D543" s="137" t="s">
        <v>1379</v>
      </c>
      <c r="E543" s="163"/>
      <c r="F543" s="136">
        <v>0</v>
      </c>
      <c r="G543" s="136">
        <v>0</v>
      </c>
      <c r="H543" s="136">
        <v>0</v>
      </c>
      <c r="I543" s="136">
        <v>0</v>
      </c>
      <c r="J543" s="550">
        <v>0</v>
      </c>
      <c r="K543" s="551">
        <v>0</v>
      </c>
      <c r="L543" s="136">
        <v>0</v>
      </c>
      <c r="M543" s="136">
        <v>0</v>
      </c>
      <c r="N543" s="136">
        <v>0</v>
      </c>
      <c r="O543" s="551">
        <v>0</v>
      </c>
    </row>
    <row r="544" spans="1:15" ht="15.75" hidden="1" customHeight="1" x14ac:dyDescent="0.25">
      <c r="A544" s="640" t="s">
        <v>1104</v>
      </c>
      <c r="B544" s="640"/>
      <c r="C544" s="141" t="s">
        <v>1053</v>
      </c>
      <c r="D544" s="154" t="s">
        <v>1379</v>
      </c>
      <c r="E544" s="163"/>
      <c r="F544" s="136">
        <v>0</v>
      </c>
      <c r="G544" s="136">
        <v>0</v>
      </c>
      <c r="H544" s="136">
        <v>0</v>
      </c>
      <c r="I544" s="136">
        <v>0</v>
      </c>
      <c r="J544" s="550">
        <v>0</v>
      </c>
      <c r="K544" s="551">
        <v>0</v>
      </c>
      <c r="L544" s="136">
        <v>0</v>
      </c>
      <c r="M544" s="136">
        <v>0</v>
      </c>
      <c r="N544" s="136">
        <v>0</v>
      </c>
      <c r="O544" s="551">
        <v>0</v>
      </c>
    </row>
    <row r="545" spans="1:15" ht="15.75" hidden="1" customHeight="1" x14ac:dyDescent="0.25">
      <c r="A545" s="640" t="s">
        <v>1107</v>
      </c>
      <c r="B545" s="640"/>
      <c r="C545" s="141" t="s">
        <v>1055</v>
      </c>
      <c r="D545" s="137" t="s">
        <v>1379</v>
      </c>
      <c r="E545" s="163"/>
      <c r="F545" s="136">
        <v>0</v>
      </c>
      <c r="G545" s="136">
        <v>0</v>
      </c>
      <c r="H545" s="136">
        <v>0</v>
      </c>
      <c r="I545" s="136">
        <v>0</v>
      </c>
      <c r="J545" s="550">
        <v>0</v>
      </c>
      <c r="K545" s="551">
        <v>0</v>
      </c>
      <c r="L545" s="136">
        <v>0</v>
      </c>
      <c r="M545" s="136">
        <v>0</v>
      </c>
      <c r="N545" s="136">
        <v>0</v>
      </c>
      <c r="O545" s="551">
        <v>0</v>
      </c>
    </row>
    <row r="546" spans="1:15" ht="15.75" hidden="1" customHeight="1" x14ac:dyDescent="0.25">
      <c r="A546" s="640" t="s">
        <v>1380</v>
      </c>
      <c r="B546" s="640"/>
      <c r="C546" s="141" t="s">
        <v>1057</v>
      </c>
      <c r="D546" s="154" t="s">
        <v>1379</v>
      </c>
      <c r="E546" s="163"/>
      <c r="F546" s="136">
        <v>0</v>
      </c>
      <c r="G546" s="136">
        <v>0</v>
      </c>
      <c r="H546" s="136">
        <v>0</v>
      </c>
      <c r="I546" s="136">
        <v>0</v>
      </c>
      <c r="J546" s="550">
        <v>0</v>
      </c>
      <c r="K546" s="551">
        <v>0</v>
      </c>
      <c r="L546" s="136">
        <v>0</v>
      </c>
      <c r="M546" s="136">
        <v>0</v>
      </c>
      <c r="N546" s="136">
        <v>0</v>
      </c>
      <c r="O546" s="551">
        <v>0</v>
      </c>
    </row>
    <row r="547" spans="1:15" ht="15.75" hidden="1" customHeight="1" x14ac:dyDescent="0.25">
      <c r="A547" s="640" t="s">
        <v>1381</v>
      </c>
      <c r="B547" s="640"/>
      <c r="C547" s="141" t="s">
        <v>1382</v>
      </c>
      <c r="D547" s="154" t="s">
        <v>1383</v>
      </c>
      <c r="E547" s="163"/>
      <c r="F547" s="136">
        <v>0</v>
      </c>
      <c r="G547" s="136">
        <v>0</v>
      </c>
      <c r="H547" s="136">
        <v>0</v>
      </c>
      <c r="I547" s="136">
        <v>0</v>
      </c>
      <c r="J547" s="550">
        <v>0</v>
      </c>
      <c r="K547" s="551">
        <v>0</v>
      </c>
      <c r="L547" s="136">
        <v>0</v>
      </c>
      <c r="M547" s="136">
        <v>0</v>
      </c>
      <c r="N547" s="136">
        <v>0</v>
      </c>
      <c r="O547" s="551">
        <v>0</v>
      </c>
    </row>
    <row r="548" spans="1:15" ht="25.5" hidden="1" customHeight="1" x14ac:dyDescent="0.25">
      <c r="A548" s="640" t="s">
        <v>1384</v>
      </c>
      <c r="B548" s="640"/>
      <c r="C548" s="141" t="s">
        <v>1385</v>
      </c>
      <c r="D548" s="154" t="s">
        <v>1386</v>
      </c>
      <c r="E548" s="163"/>
      <c r="F548" s="136">
        <v>0</v>
      </c>
      <c r="G548" s="136">
        <v>0</v>
      </c>
      <c r="H548" s="136">
        <v>0</v>
      </c>
      <c r="I548" s="136">
        <v>0</v>
      </c>
      <c r="J548" s="550">
        <v>0</v>
      </c>
      <c r="K548" s="551">
        <v>0</v>
      </c>
      <c r="L548" s="136">
        <v>0</v>
      </c>
      <c r="M548" s="136">
        <v>0</v>
      </c>
      <c r="N548" s="136">
        <v>0</v>
      </c>
      <c r="O548" s="551">
        <v>0</v>
      </c>
    </row>
    <row r="549" spans="1:15" ht="15.75" hidden="1" customHeight="1" x14ac:dyDescent="0.25">
      <c r="A549" s="640" t="s">
        <v>1387</v>
      </c>
      <c r="B549" s="640"/>
      <c r="C549" s="141" t="s">
        <v>1039</v>
      </c>
      <c r="D549" s="137" t="s">
        <v>1386</v>
      </c>
      <c r="E549" s="163"/>
      <c r="F549" s="136">
        <v>0</v>
      </c>
      <c r="G549" s="136">
        <v>0</v>
      </c>
      <c r="H549" s="136">
        <v>0</v>
      </c>
      <c r="I549" s="136">
        <v>0</v>
      </c>
      <c r="J549" s="550">
        <v>0</v>
      </c>
      <c r="K549" s="551">
        <v>0</v>
      </c>
      <c r="L549" s="136">
        <v>0</v>
      </c>
      <c r="M549" s="136">
        <v>0</v>
      </c>
      <c r="N549" s="136">
        <v>0</v>
      </c>
      <c r="O549" s="551">
        <v>0</v>
      </c>
    </row>
    <row r="550" spans="1:15" ht="15.75" hidden="1" customHeight="1" x14ac:dyDescent="0.25">
      <c r="A550" s="640" t="s">
        <v>1388</v>
      </c>
      <c r="B550" s="640"/>
      <c r="C550" s="141" t="s">
        <v>1041</v>
      </c>
      <c r="D550" s="137" t="s">
        <v>1386</v>
      </c>
      <c r="E550" s="163"/>
      <c r="F550" s="136">
        <v>0</v>
      </c>
      <c r="G550" s="136">
        <v>0</v>
      </c>
      <c r="H550" s="136">
        <v>0</v>
      </c>
      <c r="I550" s="136">
        <v>0</v>
      </c>
      <c r="J550" s="550">
        <v>0</v>
      </c>
      <c r="K550" s="551">
        <v>0</v>
      </c>
      <c r="L550" s="136">
        <v>0</v>
      </c>
      <c r="M550" s="136">
        <v>0</v>
      </c>
      <c r="N550" s="136">
        <v>0</v>
      </c>
      <c r="O550" s="551">
        <v>0</v>
      </c>
    </row>
    <row r="551" spans="1:15" ht="15.75" hidden="1" customHeight="1" x14ac:dyDescent="0.25">
      <c r="A551" s="640" t="s">
        <v>1389</v>
      </c>
      <c r="B551" s="640"/>
      <c r="C551" s="141" t="s">
        <v>1043</v>
      </c>
      <c r="D551" s="137" t="s">
        <v>1386</v>
      </c>
      <c r="E551" s="163"/>
      <c r="F551" s="136">
        <v>0</v>
      </c>
      <c r="G551" s="136">
        <v>0</v>
      </c>
      <c r="H551" s="136">
        <v>0</v>
      </c>
      <c r="I551" s="136">
        <v>0</v>
      </c>
      <c r="J551" s="550">
        <v>0</v>
      </c>
      <c r="K551" s="551">
        <v>0</v>
      </c>
      <c r="L551" s="136">
        <v>0</v>
      </c>
      <c r="M551" s="136">
        <v>0</v>
      </c>
      <c r="N551" s="136">
        <v>0</v>
      </c>
      <c r="O551" s="551">
        <v>0</v>
      </c>
    </row>
    <row r="552" spans="1:15" ht="15.75" hidden="1" customHeight="1" x14ac:dyDescent="0.25">
      <c r="A552" s="640" t="s">
        <v>1390</v>
      </c>
      <c r="B552" s="640"/>
      <c r="C552" s="137" t="s">
        <v>1045</v>
      </c>
      <c r="D552" s="137" t="s">
        <v>1386</v>
      </c>
      <c r="E552" s="155"/>
      <c r="F552" s="136">
        <v>0</v>
      </c>
      <c r="G552" s="136">
        <v>0</v>
      </c>
      <c r="H552" s="136">
        <v>0</v>
      </c>
      <c r="I552" s="136">
        <v>0</v>
      </c>
      <c r="J552" s="550">
        <v>0</v>
      </c>
      <c r="K552" s="551">
        <v>0</v>
      </c>
      <c r="L552" s="136">
        <v>0</v>
      </c>
      <c r="M552" s="136">
        <v>0</v>
      </c>
      <c r="N552" s="136">
        <v>0</v>
      </c>
      <c r="O552" s="551">
        <v>0</v>
      </c>
    </row>
    <row r="553" spans="1:15" ht="15.75" hidden="1" customHeight="1" x14ac:dyDescent="0.25">
      <c r="A553" s="640" t="s">
        <v>1391</v>
      </c>
      <c r="B553" s="640"/>
      <c r="C553" s="137" t="s">
        <v>1047</v>
      </c>
      <c r="D553" s="137" t="s">
        <v>1386</v>
      </c>
      <c r="E553" s="155"/>
      <c r="F553" s="136">
        <v>0</v>
      </c>
      <c r="G553" s="136">
        <v>0</v>
      </c>
      <c r="H553" s="136">
        <v>0</v>
      </c>
      <c r="I553" s="136">
        <v>0</v>
      </c>
      <c r="J553" s="550">
        <v>0</v>
      </c>
      <c r="K553" s="551">
        <v>0</v>
      </c>
      <c r="L553" s="136">
        <v>0</v>
      </c>
      <c r="M553" s="136">
        <v>0</v>
      </c>
      <c r="N553" s="136">
        <v>0</v>
      </c>
      <c r="O553" s="551">
        <v>0</v>
      </c>
    </row>
    <row r="554" spans="1:15" ht="25.5" hidden="1" customHeight="1" x14ac:dyDescent="0.25">
      <c r="A554" s="640" t="s">
        <v>1392</v>
      </c>
      <c r="B554" s="640"/>
      <c r="C554" s="137" t="s">
        <v>1049</v>
      </c>
      <c r="D554" s="137" t="s">
        <v>1386</v>
      </c>
      <c r="E554" s="155"/>
      <c r="F554" s="136">
        <v>0</v>
      </c>
      <c r="G554" s="136">
        <v>0</v>
      </c>
      <c r="H554" s="136">
        <v>0</v>
      </c>
      <c r="I554" s="136">
        <v>0</v>
      </c>
      <c r="J554" s="550">
        <v>0</v>
      </c>
      <c r="K554" s="551">
        <v>0</v>
      </c>
      <c r="L554" s="136">
        <v>0</v>
      </c>
      <c r="M554" s="136">
        <v>0</v>
      </c>
      <c r="N554" s="136">
        <v>0</v>
      </c>
      <c r="O554" s="551">
        <v>0</v>
      </c>
    </row>
    <row r="555" spans="1:15" ht="15.75" hidden="1" customHeight="1" x14ac:dyDescent="0.25">
      <c r="A555" s="640" t="s">
        <v>1393</v>
      </c>
      <c r="B555" s="640"/>
      <c r="C555" s="141" t="s">
        <v>1051</v>
      </c>
      <c r="D555" s="137" t="s">
        <v>1386</v>
      </c>
      <c r="E555" s="163"/>
      <c r="F555" s="136">
        <v>0</v>
      </c>
      <c r="G555" s="136">
        <v>0</v>
      </c>
      <c r="H555" s="136">
        <v>0</v>
      </c>
      <c r="I555" s="136">
        <v>0</v>
      </c>
      <c r="J555" s="550">
        <v>0</v>
      </c>
      <c r="K555" s="551">
        <v>0</v>
      </c>
      <c r="L555" s="136">
        <v>0</v>
      </c>
      <c r="M555" s="136">
        <v>0</v>
      </c>
      <c r="N555" s="136">
        <v>0</v>
      </c>
      <c r="O555" s="551">
        <v>0</v>
      </c>
    </row>
    <row r="556" spans="1:15" ht="15.75" hidden="1" customHeight="1" x14ac:dyDescent="0.25">
      <c r="A556" s="640" t="s">
        <v>1394</v>
      </c>
      <c r="B556" s="640"/>
      <c r="C556" s="141" t="s">
        <v>1053</v>
      </c>
      <c r="D556" s="137" t="s">
        <v>1386</v>
      </c>
      <c r="E556" s="163"/>
      <c r="F556" s="136">
        <v>0</v>
      </c>
      <c r="G556" s="136">
        <v>0</v>
      </c>
      <c r="H556" s="136">
        <v>0</v>
      </c>
      <c r="I556" s="136">
        <v>0</v>
      </c>
      <c r="J556" s="550">
        <v>0</v>
      </c>
      <c r="K556" s="551">
        <v>0</v>
      </c>
      <c r="L556" s="136">
        <v>0</v>
      </c>
      <c r="M556" s="136">
        <v>0</v>
      </c>
      <c r="N556" s="136">
        <v>0</v>
      </c>
      <c r="O556" s="551">
        <v>0</v>
      </c>
    </row>
    <row r="557" spans="1:15" ht="15.75" hidden="1" customHeight="1" x14ac:dyDescent="0.25">
      <c r="A557" s="640" t="s">
        <v>1395</v>
      </c>
      <c r="B557" s="640"/>
      <c r="C557" s="141" t="s">
        <v>1055</v>
      </c>
      <c r="D557" s="137" t="s">
        <v>1386</v>
      </c>
      <c r="E557" s="163"/>
      <c r="F557" s="136">
        <v>0</v>
      </c>
      <c r="G557" s="136">
        <v>0</v>
      </c>
      <c r="H557" s="136">
        <v>0</v>
      </c>
      <c r="I557" s="136">
        <v>0</v>
      </c>
      <c r="J557" s="550">
        <v>0</v>
      </c>
      <c r="K557" s="551">
        <v>0</v>
      </c>
      <c r="L557" s="136">
        <v>0</v>
      </c>
      <c r="M557" s="136">
        <v>0</v>
      </c>
      <c r="N557" s="136">
        <v>0</v>
      </c>
      <c r="O557" s="551">
        <v>0</v>
      </c>
    </row>
    <row r="558" spans="1:15" ht="15.75" hidden="1" customHeight="1" x14ac:dyDescent="0.25">
      <c r="A558" s="640" t="s">
        <v>1396</v>
      </c>
      <c r="B558" s="640"/>
      <c r="C558" s="141" t="s">
        <v>1057</v>
      </c>
      <c r="D558" s="137" t="s">
        <v>1386</v>
      </c>
      <c r="E558" s="163"/>
      <c r="F558" s="136">
        <v>0</v>
      </c>
      <c r="G558" s="136">
        <v>0</v>
      </c>
      <c r="H558" s="136">
        <v>0</v>
      </c>
      <c r="I558" s="136">
        <v>0</v>
      </c>
      <c r="J558" s="550">
        <v>0</v>
      </c>
      <c r="K558" s="551">
        <v>0</v>
      </c>
      <c r="L558" s="136">
        <v>0</v>
      </c>
      <c r="M558" s="136">
        <v>0</v>
      </c>
      <c r="N558" s="136">
        <v>0</v>
      </c>
      <c r="O558" s="551">
        <v>0</v>
      </c>
    </row>
    <row r="559" spans="1:15" ht="25.5" hidden="1" customHeight="1" x14ac:dyDescent="0.25">
      <c r="A559" s="174"/>
      <c r="B559" s="174"/>
      <c r="C559" s="141" t="s">
        <v>1397</v>
      </c>
      <c r="D559" s="137" t="s">
        <v>1398</v>
      </c>
      <c r="E559" s="163"/>
      <c r="F559" s="136"/>
      <c r="G559" s="136"/>
      <c r="H559" s="136"/>
      <c r="I559" s="136">
        <v>0</v>
      </c>
      <c r="J559" s="550">
        <v>0</v>
      </c>
      <c r="K559" s="551">
        <v>0</v>
      </c>
      <c r="L559" s="136">
        <v>0</v>
      </c>
      <c r="M559" s="136">
        <v>0</v>
      </c>
      <c r="N559" s="136">
        <v>0</v>
      </c>
      <c r="O559" s="551">
        <v>0</v>
      </c>
    </row>
    <row r="560" spans="1:15" x14ac:dyDescent="0.25">
      <c r="A560" s="640" t="s">
        <v>1399</v>
      </c>
      <c r="B560" s="640"/>
      <c r="C560" s="141" t="s">
        <v>1400</v>
      </c>
      <c r="D560" s="154" t="s">
        <v>1401</v>
      </c>
      <c r="E560" s="163"/>
      <c r="F560" s="136">
        <v>0</v>
      </c>
      <c r="G560" s="136">
        <v>0</v>
      </c>
      <c r="H560" s="136">
        <v>0</v>
      </c>
      <c r="I560" s="136">
        <v>11434087</v>
      </c>
      <c r="J560" s="549">
        <v>89324</v>
      </c>
      <c r="K560" s="551">
        <f t="shared" ref="K560" si="71">SUM(K523)</f>
        <v>0</v>
      </c>
      <c r="L560" s="139">
        <v>0</v>
      </c>
      <c r="M560" s="139">
        <v>0</v>
      </c>
      <c r="N560" s="139">
        <v>0</v>
      </c>
      <c r="O560" s="551">
        <f t="shared" ref="O560" si="72">SUM(O523)</f>
        <v>0</v>
      </c>
    </row>
    <row r="561" spans="1:15" x14ac:dyDescent="0.25">
      <c r="A561" s="174">
        <v>280</v>
      </c>
      <c r="B561" s="174"/>
      <c r="C561" s="141" t="s">
        <v>1402</v>
      </c>
      <c r="D561" s="154" t="s">
        <v>1403</v>
      </c>
      <c r="E561" s="163"/>
      <c r="F561" s="136"/>
      <c r="G561" s="136"/>
      <c r="H561" s="136"/>
      <c r="I561" s="139">
        <v>85421343</v>
      </c>
      <c r="J561" s="549">
        <v>49945015</v>
      </c>
      <c r="K561" s="553">
        <f>K300+K301+K341+K420+K485+K494+K499+K560</f>
        <v>75481232.00999999</v>
      </c>
      <c r="L561" s="139">
        <f>L300+L301+L341+L420+L485+L494+L499+L560</f>
        <v>3947682</v>
      </c>
      <c r="M561" s="139">
        <f>M300+M301+M341+M420+M485+M494+M499+M560</f>
        <v>79428914.00999999</v>
      </c>
      <c r="N561" s="139">
        <f>N300+N301+N341+N420+N485+N494+N499+N560</f>
        <v>29473320</v>
      </c>
      <c r="O561" s="553">
        <f>O300+O301+O341+O420+O485+O494+O499+O560</f>
        <v>75481232.00999999</v>
      </c>
    </row>
    <row r="562" spans="1:15" x14ac:dyDescent="0.25">
      <c r="A562" s="664">
        <v>281</v>
      </c>
      <c r="B562" s="664"/>
      <c r="C562" s="142" t="s">
        <v>1404</v>
      </c>
      <c r="D562" s="143" t="s">
        <v>1405</v>
      </c>
      <c r="E562" s="163"/>
      <c r="F562" s="136"/>
      <c r="G562" s="136"/>
      <c r="H562" s="136"/>
      <c r="I562" s="136">
        <v>1519524</v>
      </c>
      <c r="J562" s="550">
        <v>938219</v>
      </c>
      <c r="K562" s="553">
        <v>699768</v>
      </c>
      <c r="L562" s="136">
        <v>0</v>
      </c>
      <c r="M562" s="136">
        <f>SUM(K562:L562)</f>
        <v>699768</v>
      </c>
      <c r="N562" s="136">
        <v>699768</v>
      </c>
      <c r="O562" s="553">
        <v>699768</v>
      </c>
    </row>
    <row r="563" spans="1:15" x14ac:dyDescent="0.25">
      <c r="A563" s="640">
        <v>282</v>
      </c>
      <c r="B563" s="640"/>
      <c r="C563" s="190" t="s">
        <v>68</v>
      </c>
      <c r="D563" s="164" t="s">
        <v>1406</v>
      </c>
      <c r="E563" s="163"/>
      <c r="F563" s="136"/>
      <c r="G563" s="136"/>
      <c r="H563" s="136"/>
      <c r="I563" s="139">
        <v>1519524</v>
      </c>
      <c r="J563" s="549">
        <v>938219</v>
      </c>
      <c r="K563" s="553">
        <f t="shared" ref="K563" si="73">K562</f>
        <v>699768</v>
      </c>
      <c r="L563" s="139">
        <f t="shared" ref="L563:O563" si="74">L562</f>
        <v>0</v>
      </c>
      <c r="M563" s="139">
        <f t="shared" si="74"/>
        <v>699768</v>
      </c>
      <c r="N563" s="139">
        <f t="shared" si="74"/>
        <v>699768</v>
      </c>
      <c r="O563" s="553">
        <f t="shared" si="74"/>
        <v>699768</v>
      </c>
    </row>
    <row r="564" spans="1:15" x14ac:dyDescent="0.25">
      <c r="A564" s="640">
        <v>283</v>
      </c>
      <c r="B564" s="640"/>
      <c r="C564" s="40" t="s">
        <v>1407</v>
      </c>
      <c r="D564" s="165" t="s">
        <v>1408</v>
      </c>
      <c r="E564" s="163"/>
      <c r="F564" s="139">
        <v>32054</v>
      </c>
      <c r="G564" s="139">
        <v>2748</v>
      </c>
      <c r="H564" s="139">
        <v>34802</v>
      </c>
      <c r="I564" s="139">
        <v>86940867</v>
      </c>
      <c r="J564" s="549">
        <v>50883234</v>
      </c>
      <c r="K564" s="553">
        <f t="shared" ref="K564" si="75">K561+K563</f>
        <v>76181000.00999999</v>
      </c>
      <c r="L564" s="139">
        <f t="shared" ref="L564:O564" si="76">L561+L563</f>
        <v>3947682</v>
      </c>
      <c r="M564" s="139">
        <f t="shared" si="76"/>
        <v>80128682.00999999</v>
      </c>
      <c r="N564" s="139">
        <f t="shared" si="76"/>
        <v>30173088</v>
      </c>
      <c r="O564" s="553">
        <f t="shared" si="76"/>
        <v>76181000.00999999</v>
      </c>
    </row>
    <row r="565" spans="1:15" x14ac:dyDescent="0.25">
      <c r="D565" s="133"/>
    </row>
    <row r="566" spans="1:15" x14ac:dyDescent="0.25">
      <c r="D566" s="133"/>
    </row>
    <row r="567" spans="1:15" x14ac:dyDescent="0.25">
      <c r="D567" s="133"/>
    </row>
    <row r="568" spans="1:15" x14ac:dyDescent="0.25">
      <c r="D568" s="133"/>
    </row>
    <row r="569" spans="1:15" x14ac:dyDescent="0.25">
      <c r="D569" s="133"/>
    </row>
    <row r="570" spans="1:15" x14ac:dyDescent="0.25">
      <c r="D570" s="133"/>
    </row>
    <row r="571" spans="1:15" x14ac:dyDescent="0.25">
      <c r="D571" s="133"/>
    </row>
    <row r="572" spans="1:15" x14ac:dyDescent="0.25">
      <c r="D572" s="133"/>
    </row>
    <row r="573" spans="1:15" x14ac:dyDescent="0.25">
      <c r="D573" s="133"/>
    </row>
    <row r="574" spans="1:15" x14ac:dyDescent="0.25">
      <c r="D574" s="133"/>
    </row>
    <row r="575" spans="1:15" x14ac:dyDescent="0.25">
      <c r="D575" s="133"/>
    </row>
    <row r="576" spans="1:15" x14ac:dyDescent="0.25">
      <c r="D576" s="133"/>
    </row>
    <row r="577" spans="4:4" x14ac:dyDescent="0.25">
      <c r="D577" s="133"/>
    </row>
    <row r="578" spans="4:4" x14ac:dyDescent="0.25">
      <c r="D578" s="133"/>
    </row>
    <row r="579" spans="4:4" x14ac:dyDescent="0.25">
      <c r="D579" s="133"/>
    </row>
    <row r="580" spans="4:4" x14ac:dyDescent="0.25">
      <c r="D580" s="133"/>
    </row>
    <row r="581" spans="4:4" x14ac:dyDescent="0.25">
      <c r="D581" s="133"/>
    </row>
    <row r="582" spans="4:4" x14ac:dyDescent="0.25">
      <c r="D582" s="133"/>
    </row>
    <row r="583" spans="4:4" x14ac:dyDescent="0.25">
      <c r="D583" s="133"/>
    </row>
    <row r="584" spans="4:4" x14ac:dyDescent="0.25">
      <c r="D584" s="133"/>
    </row>
    <row r="585" spans="4:4" x14ac:dyDescent="0.25">
      <c r="D585" s="133"/>
    </row>
    <row r="586" spans="4:4" x14ac:dyDescent="0.25">
      <c r="D586" s="133"/>
    </row>
    <row r="587" spans="4:4" x14ac:dyDescent="0.25">
      <c r="D587" s="133"/>
    </row>
    <row r="588" spans="4:4" x14ac:dyDescent="0.25">
      <c r="D588" s="133"/>
    </row>
    <row r="589" spans="4:4" x14ac:dyDescent="0.25">
      <c r="D589" s="133"/>
    </row>
    <row r="590" spans="4:4" x14ac:dyDescent="0.25">
      <c r="D590" s="133"/>
    </row>
    <row r="591" spans="4:4" x14ac:dyDescent="0.25">
      <c r="D591" s="133"/>
    </row>
    <row r="592" spans="4:4" x14ac:dyDescent="0.25">
      <c r="D592" s="133"/>
    </row>
    <row r="593" spans="4:4" x14ac:dyDescent="0.25">
      <c r="D593" s="133"/>
    </row>
    <row r="594" spans="4:4" x14ac:dyDescent="0.25">
      <c r="D594" s="133"/>
    </row>
    <row r="595" spans="4:4" x14ac:dyDescent="0.25">
      <c r="D595" s="133"/>
    </row>
    <row r="596" spans="4:4" x14ac:dyDescent="0.25">
      <c r="D596" s="133"/>
    </row>
    <row r="597" spans="4:4" x14ac:dyDescent="0.25">
      <c r="D597" s="133"/>
    </row>
    <row r="598" spans="4:4" x14ac:dyDescent="0.25">
      <c r="D598" s="133"/>
    </row>
    <row r="599" spans="4:4" x14ac:dyDescent="0.25">
      <c r="D599" s="133"/>
    </row>
    <row r="600" spans="4:4" x14ac:dyDescent="0.25">
      <c r="D600" s="133"/>
    </row>
    <row r="601" spans="4:4" x14ac:dyDescent="0.25">
      <c r="D601" s="133"/>
    </row>
    <row r="602" spans="4:4" x14ac:dyDescent="0.25">
      <c r="D602" s="133"/>
    </row>
    <row r="603" spans="4:4" x14ac:dyDescent="0.25">
      <c r="D603" s="133"/>
    </row>
    <row r="604" spans="4:4" x14ac:dyDescent="0.25">
      <c r="D604" s="133"/>
    </row>
    <row r="605" spans="4:4" x14ac:dyDescent="0.25">
      <c r="D605" s="133"/>
    </row>
    <row r="606" spans="4:4" x14ac:dyDescent="0.25">
      <c r="D606" s="133"/>
    </row>
    <row r="607" spans="4:4" x14ac:dyDescent="0.25">
      <c r="D607" s="133"/>
    </row>
    <row r="608" spans="4:4" x14ac:dyDescent="0.25">
      <c r="D608" s="133"/>
    </row>
    <row r="609" spans="4:4" x14ac:dyDescent="0.25">
      <c r="D609" s="133"/>
    </row>
    <row r="610" spans="4:4" x14ac:dyDescent="0.25">
      <c r="D610" s="133"/>
    </row>
    <row r="611" spans="4:4" x14ac:dyDescent="0.25">
      <c r="D611" s="133"/>
    </row>
    <row r="612" spans="4:4" x14ac:dyDescent="0.25">
      <c r="D612" s="133"/>
    </row>
    <row r="613" spans="4:4" x14ac:dyDescent="0.25">
      <c r="D613" s="133"/>
    </row>
    <row r="614" spans="4:4" x14ac:dyDescent="0.25">
      <c r="D614" s="133"/>
    </row>
    <row r="615" spans="4:4" x14ac:dyDescent="0.25">
      <c r="D615" s="133"/>
    </row>
    <row r="616" spans="4:4" x14ac:dyDescent="0.25">
      <c r="D616" s="133"/>
    </row>
    <row r="617" spans="4:4" x14ac:dyDescent="0.25">
      <c r="D617" s="133"/>
    </row>
    <row r="618" spans="4:4" x14ac:dyDescent="0.25">
      <c r="D618" s="133"/>
    </row>
    <row r="619" spans="4:4" x14ac:dyDescent="0.25">
      <c r="D619" s="133"/>
    </row>
    <row r="620" spans="4:4" x14ac:dyDescent="0.25">
      <c r="D620" s="133"/>
    </row>
    <row r="621" spans="4:4" x14ac:dyDescent="0.25">
      <c r="D621" s="133"/>
    </row>
    <row r="622" spans="4:4" x14ac:dyDescent="0.25">
      <c r="D622" s="133"/>
    </row>
    <row r="623" spans="4:4" x14ac:dyDescent="0.25">
      <c r="D623" s="133"/>
    </row>
    <row r="624" spans="4:4" x14ac:dyDescent="0.25">
      <c r="D624" s="133"/>
    </row>
    <row r="625" spans="4:4" x14ac:dyDescent="0.25">
      <c r="D625" s="133"/>
    </row>
    <row r="626" spans="4:4" x14ac:dyDescent="0.25">
      <c r="D626" s="133"/>
    </row>
    <row r="627" spans="4:4" x14ac:dyDescent="0.25">
      <c r="D627" s="133"/>
    </row>
    <row r="628" spans="4:4" x14ac:dyDescent="0.25">
      <c r="D628" s="133"/>
    </row>
    <row r="629" spans="4:4" x14ac:dyDescent="0.25">
      <c r="D629" s="133"/>
    </row>
    <row r="630" spans="4:4" x14ac:dyDescent="0.25">
      <c r="D630" s="133"/>
    </row>
    <row r="631" spans="4:4" x14ac:dyDescent="0.25">
      <c r="D631" s="133"/>
    </row>
    <row r="632" spans="4:4" x14ac:dyDescent="0.25">
      <c r="D632" s="133"/>
    </row>
    <row r="633" spans="4:4" x14ac:dyDescent="0.25">
      <c r="D633" s="133"/>
    </row>
    <row r="634" spans="4:4" x14ac:dyDescent="0.25">
      <c r="D634" s="133"/>
    </row>
    <row r="635" spans="4:4" x14ac:dyDescent="0.25">
      <c r="D635" s="133"/>
    </row>
    <row r="636" spans="4:4" x14ac:dyDescent="0.25">
      <c r="D636" s="133"/>
    </row>
    <row r="637" spans="4:4" x14ac:dyDescent="0.25">
      <c r="D637" s="133"/>
    </row>
    <row r="638" spans="4:4" x14ac:dyDescent="0.25">
      <c r="D638" s="133"/>
    </row>
    <row r="639" spans="4:4" x14ac:dyDescent="0.25">
      <c r="D639" s="133"/>
    </row>
    <row r="640" spans="4:4" x14ac:dyDescent="0.25">
      <c r="D640" s="133"/>
    </row>
    <row r="641" spans="4:4" x14ac:dyDescent="0.25">
      <c r="D641" s="133"/>
    </row>
    <row r="642" spans="4:4" x14ac:dyDescent="0.25">
      <c r="D642" s="133"/>
    </row>
    <row r="643" spans="4:4" x14ac:dyDescent="0.25">
      <c r="D643" s="133"/>
    </row>
    <row r="644" spans="4:4" x14ac:dyDescent="0.25">
      <c r="D644" s="133"/>
    </row>
    <row r="645" spans="4:4" x14ac:dyDescent="0.25">
      <c r="D645" s="133"/>
    </row>
    <row r="646" spans="4:4" x14ac:dyDescent="0.25">
      <c r="D646" s="133"/>
    </row>
    <row r="647" spans="4:4" x14ac:dyDescent="0.25">
      <c r="D647" s="133"/>
    </row>
    <row r="648" spans="4:4" x14ac:dyDescent="0.25">
      <c r="D648" s="133"/>
    </row>
    <row r="649" spans="4:4" x14ac:dyDescent="0.25">
      <c r="D649" s="133"/>
    </row>
    <row r="650" spans="4:4" x14ac:dyDescent="0.25">
      <c r="D650" s="133"/>
    </row>
    <row r="651" spans="4:4" x14ac:dyDescent="0.25">
      <c r="D651" s="133"/>
    </row>
    <row r="652" spans="4:4" x14ac:dyDescent="0.25">
      <c r="D652" s="133"/>
    </row>
    <row r="653" spans="4:4" x14ac:dyDescent="0.25">
      <c r="D653" s="133"/>
    </row>
    <row r="654" spans="4:4" x14ac:dyDescent="0.25">
      <c r="D654" s="133"/>
    </row>
    <row r="655" spans="4:4" x14ac:dyDescent="0.25">
      <c r="D655" s="133"/>
    </row>
    <row r="656" spans="4:4" x14ac:dyDescent="0.25">
      <c r="D656" s="133"/>
    </row>
    <row r="657" spans="4:4" x14ac:dyDescent="0.25">
      <c r="D657" s="133"/>
    </row>
    <row r="658" spans="4:4" x14ac:dyDescent="0.25">
      <c r="D658" s="133"/>
    </row>
    <row r="659" spans="4:4" x14ac:dyDescent="0.25">
      <c r="D659" s="133"/>
    </row>
    <row r="660" spans="4:4" x14ac:dyDescent="0.25">
      <c r="D660" s="133"/>
    </row>
    <row r="661" spans="4:4" x14ac:dyDescent="0.25">
      <c r="D661" s="133"/>
    </row>
    <row r="662" spans="4:4" x14ac:dyDescent="0.25">
      <c r="D662" s="133"/>
    </row>
    <row r="663" spans="4:4" x14ac:dyDescent="0.25">
      <c r="D663" s="133"/>
    </row>
    <row r="664" spans="4:4" x14ac:dyDescent="0.25">
      <c r="D664" s="133"/>
    </row>
    <row r="665" spans="4:4" x14ac:dyDescent="0.25">
      <c r="D665" s="133"/>
    </row>
    <row r="666" spans="4:4" x14ac:dyDescent="0.25">
      <c r="D666" s="133"/>
    </row>
    <row r="667" spans="4:4" x14ac:dyDescent="0.25">
      <c r="D667" s="133"/>
    </row>
    <row r="668" spans="4:4" x14ac:dyDescent="0.25">
      <c r="D668" s="133"/>
    </row>
    <row r="669" spans="4:4" x14ac:dyDescent="0.25">
      <c r="D669" s="133"/>
    </row>
    <row r="670" spans="4:4" x14ac:dyDescent="0.25">
      <c r="D670" s="133"/>
    </row>
    <row r="671" spans="4:4" x14ac:dyDescent="0.25">
      <c r="D671" s="133"/>
    </row>
    <row r="672" spans="4:4" x14ac:dyDescent="0.25">
      <c r="D672" s="133"/>
    </row>
    <row r="673" spans="4:4" x14ac:dyDescent="0.25">
      <c r="D673" s="133"/>
    </row>
    <row r="674" spans="4:4" x14ac:dyDescent="0.25">
      <c r="D674" s="133"/>
    </row>
    <row r="675" spans="4:4" x14ac:dyDescent="0.25">
      <c r="D675" s="133"/>
    </row>
    <row r="676" spans="4:4" x14ac:dyDescent="0.25">
      <c r="D676" s="133"/>
    </row>
    <row r="677" spans="4:4" x14ac:dyDescent="0.25">
      <c r="D677" s="133"/>
    </row>
    <row r="678" spans="4:4" x14ac:dyDescent="0.25">
      <c r="D678" s="133"/>
    </row>
    <row r="679" spans="4:4" x14ac:dyDescent="0.25">
      <c r="D679" s="133"/>
    </row>
    <row r="680" spans="4:4" x14ac:dyDescent="0.25">
      <c r="D680" s="133"/>
    </row>
    <row r="681" spans="4:4" x14ac:dyDescent="0.25">
      <c r="D681" s="133"/>
    </row>
    <row r="682" spans="4:4" x14ac:dyDescent="0.25">
      <c r="D682" s="133"/>
    </row>
    <row r="683" spans="4:4" x14ac:dyDescent="0.25">
      <c r="D683" s="133"/>
    </row>
    <row r="684" spans="4:4" x14ac:dyDescent="0.25">
      <c r="D684" s="133"/>
    </row>
    <row r="685" spans="4:4" x14ac:dyDescent="0.25">
      <c r="D685" s="133"/>
    </row>
    <row r="686" spans="4:4" x14ac:dyDescent="0.25">
      <c r="D686" s="133"/>
    </row>
    <row r="687" spans="4:4" x14ac:dyDescent="0.25">
      <c r="D687" s="133"/>
    </row>
    <row r="688" spans="4:4" x14ac:dyDescent="0.25">
      <c r="D688" s="133"/>
    </row>
    <row r="689" spans="4:4" x14ac:dyDescent="0.25">
      <c r="D689" s="133"/>
    </row>
    <row r="690" spans="4:4" x14ac:dyDescent="0.25">
      <c r="D690" s="133"/>
    </row>
    <row r="691" spans="4:4" x14ac:dyDescent="0.25">
      <c r="D691" s="133"/>
    </row>
    <row r="692" spans="4:4" x14ac:dyDescent="0.25">
      <c r="D692" s="133"/>
    </row>
    <row r="693" spans="4:4" x14ac:dyDescent="0.25">
      <c r="D693" s="133"/>
    </row>
    <row r="694" spans="4:4" x14ac:dyDescent="0.25">
      <c r="D694" s="133"/>
    </row>
    <row r="695" spans="4:4" x14ac:dyDescent="0.25">
      <c r="D695" s="133"/>
    </row>
    <row r="696" spans="4:4" x14ac:dyDescent="0.25">
      <c r="D696" s="133"/>
    </row>
    <row r="697" spans="4:4" x14ac:dyDescent="0.25">
      <c r="D697" s="133"/>
    </row>
    <row r="698" spans="4:4" x14ac:dyDescent="0.25">
      <c r="D698" s="133"/>
    </row>
    <row r="699" spans="4:4" x14ac:dyDescent="0.25">
      <c r="D699" s="133"/>
    </row>
    <row r="700" spans="4:4" x14ac:dyDescent="0.25">
      <c r="D700" s="133"/>
    </row>
    <row r="701" spans="4:4" x14ac:dyDescent="0.25">
      <c r="D701" s="133"/>
    </row>
    <row r="702" spans="4:4" x14ac:dyDescent="0.25">
      <c r="D702" s="133"/>
    </row>
    <row r="703" spans="4:4" x14ac:dyDescent="0.25">
      <c r="D703" s="133"/>
    </row>
    <row r="704" spans="4:4" x14ac:dyDescent="0.25">
      <c r="D704" s="133"/>
    </row>
    <row r="705" spans="4:4" x14ac:dyDescent="0.25">
      <c r="D705" s="133"/>
    </row>
    <row r="706" spans="4:4" x14ac:dyDescent="0.25">
      <c r="D706" s="133"/>
    </row>
    <row r="707" spans="4:4" x14ac:dyDescent="0.25">
      <c r="D707" s="133"/>
    </row>
    <row r="708" spans="4:4" x14ac:dyDescent="0.25">
      <c r="D708" s="133"/>
    </row>
    <row r="709" spans="4:4" x14ac:dyDescent="0.25">
      <c r="D709" s="133"/>
    </row>
    <row r="710" spans="4:4" x14ac:dyDescent="0.25">
      <c r="D710" s="133"/>
    </row>
    <row r="711" spans="4:4" x14ac:dyDescent="0.25">
      <c r="D711" s="133"/>
    </row>
    <row r="712" spans="4:4" x14ac:dyDescent="0.25">
      <c r="D712" s="133"/>
    </row>
    <row r="713" spans="4:4" x14ac:dyDescent="0.25">
      <c r="D713" s="133"/>
    </row>
    <row r="714" spans="4:4" x14ac:dyDescent="0.25">
      <c r="D714" s="133"/>
    </row>
    <row r="715" spans="4:4" x14ac:dyDescent="0.25">
      <c r="D715" s="133"/>
    </row>
    <row r="716" spans="4:4" x14ac:dyDescent="0.25">
      <c r="D716" s="133"/>
    </row>
    <row r="717" spans="4:4" x14ac:dyDescent="0.25">
      <c r="D717" s="133"/>
    </row>
    <row r="718" spans="4:4" x14ac:dyDescent="0.25">
      <c r="D718" s="133"/>
    </row>
    <row r="719" spans="4:4" x14ac:dyDescent="0.25">
      <c r="D719" s="133"/>
    </row>
    <row r="720" spans="4:4" x14ac:dyDescent="0.25">
      <c r="D720" s="133"/>
    </row>
    <row r="721" spans="4:4" x14ac:dyDescent="0.25">
      <c r="D721" s="133"/>
    </row>
    <row r="722" spans="4:4" x14ac:dyDescent="0.25">
      <c r="D722" s="133"/>
    </row>
    <row r="723" spans="4:4" x14ac:dyDescent="0.25">
      <c r="D723" s="133"/>
    </row>
    <row r="724" spans="4:4" x14ac:dyDescent="0.25">
      <c r="D724" s="133"/>
    </row>
    <row r="725" spans="4:4" x14ac:dyDescent="0.25">
      <c r="D725" s="133"/>
    </row>
    <row r="726" spans="4:4" x14ac:dyDescent="0.25">
      <c r="D726" s="133"/>
    </row>
    <row r="727" spans="4:4" x14ac:dyDescent="0.25">
      <c r="D727" s="133"/>
    </row>
    <row r="728" spans="4:4" x14ac:dyDescent="0.25">
      <c r="D728" s="133"/>
    </row>
    <row r="729" spans="4:4" x14ac:dyDescent="0.25">
      <c r="D729" s="133"/>
    </row>
    <row r="730" spans="4:4" x14ac:dyDescent="0.25">
      <c r="D730" s="133"/>
    </row>
    <row r="731" spans="4:4" x14ac:dyDescent="0.25">
      <c r="D731" s="133"/>
    </row>
    <row r="732" spans="4:4" x14ac:dyDescent="0.25">
      <c r="D732" s="133"/>
    </row>
    <row r="733" spans="4:4" x14ac:dyDescent="0.25">
      <c r="D733" s="133"/>
    </row>
    <row r="734" spans="4:4" x14ac:dyDescent="0.25">
      <c r="D734" s="133"/>
    </row>
    <row r="735" spans="4:4" x14ac:dyDescent="0.25">
      <c r="D735" s="133"/>
    </row>
    <row r="736" spans="4:4" x14ac:dyDescent="0.25">
      <c r="D736" s="133"/>
    </row>
    <row r="737" spans="4:4" x14ac:dyDescent="0.25">
      <c r="D737" s="133"/>
    </row>
    <row r="738" spans="4:4" x14ac:dyDescent="0.25">
      <c r="D738" s="133"/>
    </row>
    <row r="739" spans="4:4" x14ac:dyDescent="0.25">
      <c r="D739" s="133"/>
    </row>
    <row r="740" spans="4:4" x14ac:dyDescent="0.25">
      <c r="D740" s="133"/>
    </row>
    <row r="741" spans="4:4" x14ac:dyDescent="0.25">
      <c r="D741" s="133"/>
    </row>
    <row r="742" spans="4:4" x14ac:dyDescent="0.25">
      <c r="D742" s="133"/>
    </row>
    <row r="743" spans="4:4" x14ac:dyDescent="0.25">
      <c r="D743" s="133"/>
    </row>
    <row r="744" spans="4:4" x14ac:dyDescent="0.25">
      <c r="D744" s="133"/>
    </row>
    <row r="745" spans="4:4" x14ac:dyDescent="0.25">
      <c r="D745" s="133"/>
    </row>
    <row r="746" spans="4:4" x14ac:dyDescent="0.25">
      <c r="D746" s="133"/>
    </row>
    <row r="747" spans="4:4" x14ac:dyDescent="0.25">
      <c r="D747" s="133"/>
    </row>
    <row r="748" spans="4:4" x14ac:dyDescent="0.25">
      <c r="D748" s="133"/>
    </row>
    <row r="749" spans="4:4" x14ac:dyDescent="0.25">
      <c r="D749" s="133"/>
    </row>
    <row r="750" spans="4:4" x14ac:dyDescent="0.25">
      <c r="D750" s="133"/>
    </row>
    <row r="751" spans="4:4" x14ac:dyDescent="0.25">
      <c r="D751" s="133"/>
    </row>
    <row r="752" spans="4:4" x14ac:dyDescent="0.25">
      <c r="D752" s="133"/>
    </row>
    <row r="753" spans="4:4" x14ac:dyDescent="0.25">
      <c r="D753" s="133"/>
    </row>
    <row r="754" spans="4:4" x14ac:dyDescent="0.25">
      <c r="D754" s="133"/>
    </row>
    <row r="755" spans="4:4" x14ac:dyDescent="0.25">
      <c r="D755" s="133"/>
    </row>
    <row r="756" spans="4:4" x14ac:dyDescent="0.25">
      <c r="D756" s="133"/>
    </row>
    <row r="757" spans="4:4" x14ac:dyDescent="0.25">
      <c r="D757" s="133"/>
    </row>
    <row r="758" spans="4:4" x14ac:dyDescent="0.25">
      <c r="D758" s="133"/>
    </row>
    <row r="759" spans="4:4" x14ac:dyDescent="0.25">
      <c r="D759" s="133"/>
    </row>
    <row r="760" spans="4:4" x14ac:dyDescent="0.25">
      <c r="D760" s="133"/>
    </row>
    <row r="761" spans="4:4" x14ac:dyDescent="0.25">
      <c r="D761" s="133"/>
    </row>
    <row r="762" spans="4:4" x14ac:dyDescent="0.25">
      <c r="D762" s="133"/>
    </row>
    <row r="763" spans="4:4" x14ac:dyDescent="0.25">
      <c r="D763" s="133"/>
    </row>
    <row r="764" spans="4:4" x14ac:dyDescent="0.25">
      <c r="D764" s="133"/>
    </row>
    <row r="765" spans="4:4" x14ac:dyDescent="0.25">
      <c r="D765" s="133"/>
    </row>
    <row r="766" spans="4:4" x14ac:dyDescent="0.25">
      <c r="D766" s="133"/>
    </row>
    <row r="767" spans="4:4" x14ac:dyDescent="0.25">
      <c r="D767" s="133"/>
    </row>
    <row r="768" spans="4:4" x14ac:dyDescent="0.25">
      <c r="D768" s="133"/>
    </row>
    <row r="769" spans="4:4" x14ac:dyDescent="0.25">
      <c r="D769" s="133"/>
    </row>
    <row r="770" spans="4:4" x14ac:dyDescent="0.25">
      <c r="D770" s="133"/>
    </row>
    <row r="771" spans="4:4" x14ac:dyDescent="0.25">
      <c r="D771" s="133"/>
    </row>
    <row r="772" spans="4:4" x14ac:dyDescent="0.25">
      <c r="D772" s="133"/>
    </row>
    <row r="773" spans="4:4" x14ac:dyDescent="0.25">
      <c r="D773" s="133"/>
    </row>
    <row r="774" spans="4:4" x14ac:dyDescent="0.25">
      <c r="D774" s="133"/>
    </row>
    <row r="775" spans="4:4" x14ac:dyDescent="0.25">
      <c r="D775" s="133"/>
    </row>
    <row r="776" spans="4:4" x14ac:dyDescent="0.25">
      <c r="D776" s="133"/>
    </row>
    <row r="777" spans="4:4" x14ac:dyDescent="0.25">
      <c r="D777" s="133"/>
    </row>
    <row r="778" spans="4:4" x14ac:dyDescent="0.25">
      <c r="D778" s="133"/>
    </row>
    <row r="779" spans="4:4" x14ac:dyDescent="0.25">
      <c r="D779" s="133"/>
    </row>
    <row r="780" spans="4:4" x14ac:dyDescent="0.25">
      <c r="D780" s="133"/>
    </row>
    <row r="781" spans="4:4" x14ac:dyDescent="0.25">
      <c r="D781" s="133"/>
    </row>
    <row r="782" spans="4:4" x14ac:dyDescent="0.25">
      <c r="D782" s="133"/>
    </row>
    <row r="783" spans="4:4" x14ac:dyDescent="0.25">
      <c r="D783" s="133"/>
    </row>
    <row r="784" spans="4:4" x14ac:dyDescent="0.25">
      <c r="D784" s="133"/>
    </row>
    <row r="785" spans="4:4" x14ac:dyDescent="0.25">
      <c r="D785" s="133"/>
    </row>
    <row r="786" spans="4:4" x14ac:dyDescent="0.25">
      <c r="D786" s="133"/>
    </row>
    <row r="787" spans="4:4" x14ac:dyDescent="0.25">
      <c r="D787" s="133"/>
    </row>
    <row r="788" spans="4:4" x14ac:dyDescent="0.25">
      <c r="D788" s="133"/>
    </row>
    <row r="789" spans="4:4" x14ac:dyDescent="0.25">
      <c r="D789" s="133"/>
    </row>
    <row r="790" spans="4:4" x14ac:dyDescent="0.25">
      <c r="D790" s="133"/>
    </row>
    <row r="791" spans="4:4" x14ac:dyDescent="0.25">
      <c r="D791" s="133"/>
    </row>
    <row r="792" spans="4:4" x14ac:dyDescent="0.25">
      <c r="D792" s="133"/>
    </row>
    <row r="793" spans="4:4" x14ac:dyDescent="0.25">
      <c r="D793" s="133"/>
    </row>
    <row r="794" spans="4:4" x14ac:dyDescent="0.25">
      <c r="D794" s="133"/>
    </row>
    <row r="795" spans="4:4" x14ac:dyDescent="0.25">
      <c r="D795" s="133"/>
    </row>
    <row r="796" spans="4:4" x14ac:dyDescent="0.25">
      <c r="D796" s="133"/>
    </row>
    <row r="797" spans="4:4" x14ac:dyDescent="0.25">
      <c r="D797" s="133"/>
    </row>
    <row r="798" spans="4:4" x14ac:dyDescent="0.25">
      <c r="D798" s="133"/>
    </row>
    <row r="799" spans="4:4" x14ac:dyDescent="0.25">
      <c r="D799" s="133"/>
    </row>
    <row r="800" spans="4:4" x14ac:dyDescent="0.25">
      <c r="D800" s="133"/>
    </row>
    <row r="801" spans="4:4" x14ac:dyDescent="0.25">
      <c r="D801" s="133"/>
    </row>
    <row r="802" spans="4:4" x14ac:dyDescent="0.25">
      <c r="D802" s="133"/>
    </row>
    <row r="803" spans="4:4" x14ac:dyDescent="0.25">
      <c r="D803" s="133"/>
    </row>
    <row r="804" spans="4:4" x14ac:dyDescent="0.25">
      <c r="D804" s="133"/>
    </row>
    <row r="805" spans="4:4" x14ac:dyDescent="0.25">
      <c r="D805" s="133"/>
    </row>
    <row r="806" spans="4:4" x14ac:dyDescent="0.25">
      <c r="D806" s="133"/>
    </row>
    <row r="807" spans="4:4" x14ac:dyDescent="0.25">
      <c r="D807" s="133"/>
    </row>
    <row r="808" spans="4:4" x14ac:dyDescent="0.25">
      <c r="D808" s="133"/>
    </row>
    <row r="809" spans="4:4" x14ac:dyDescent="0.25">
      <c r="D809" s="133"/>
    </row>
    <row r="810" spans="4:4" x14ac:dyDescent="0.25">
      <c r="D810" s="133"/>
    </row>
    <row r="811" spans="4:4" x14ac:dyDescent="0.25">
      <c r="D811" s="133"/>
    </row>
    <row r="812" spans="4:4" x14ac:dyDescent="0.25">
      <c r="D812" s="133"/>
    </row>
    <row r="813" spans="4:4" x14ac:dyDescent="0.25">
      <c r="D813" s="133"/>
    </row>
    <row r="814" spans="4:4" x14ac:dyDescent="0.25">
      <c r="D814" s="133"/>
    </row>
    <row r="815" spans="4:4" x14ac:dyDescent="0.25">
      <c r="D815" s="133"/>
    </row>
    <row r="816" spans="4:4" x14ac:dyDescent="0.25">
      <c r="D816" s="133"/>
    </row>
    <row r="817" spans="4:4" x14ac:dyDescent="0.25">
      <c r="D817" s="133"/>
    </row>
    <row r="818" spans="4:4" x14ac:dyDescent="0.25">
      <c r="D818" s="133"/>
    </row>
    <row r="819" spans="4:4" x14ac:dyDescent="0.25">
      <c r="D819" s="133"/>
    </row>
    <row r="820" spans="4:4" x14ac:dyDescent="0.25">
      <c r="D820" s="133"/>
    </row>
    <row r="821" spans="4:4" x14ac:dyDescent="0.25">
      <c r="D821" s="133"/>
    </row>
    <row r="822" spans="4:4" x14ac:dyDescent="0.25">
      <c r="D822" s="133"/>
    </row>
    <row r="823" spans="4:4" x14ac:dyDescent="0.25">
      <c r="D823" s="133"/>
    </row>
    <row r="824" spans="4:4" x14ac:dyDescent="0.25">
      <c r="D824" s="133"/>
    </row>
    <row r="825" spans="4:4" x14ac:dyDescent="0.25">
      <c r="D825" s="133"/>
    </row>
    <row r="826" spans="4:4" x14ac:dyDescent="0.25">
      <c r="D826" s="133"/>
    </row>
    <row r="827" spans="4:4" x14ac:dyDescent="0.25">
      <c r="D827" s="133"/>
    </row>
    <row r="828" spans="4:4" x14ac:dyDescent="0.25">
      <c r="D828" s="133"/>
    </row>
    <row r="829" spans="4:4" x14ac:dyDescent="0.25">
      <c r="D829" s="133"/>
    </row>
    <row r="830" spans="4:4" x14ac:dyDescent="0.25">
      <c r="D830" s="133"/>
    </row>
    <row r="831" spans="4:4" x14ac:dyDescent="0.25">
      <c r="D831" s="133"/>
    </row>
    <row r="832" spans="4:4" x14ac:dyDescent="0.25">
      <c r="D832" s="133"/>
    </row>
    <row r="833" spans="4:4" x14ac:dyDescent="0.25">
      <c r="D833" s="133"/>
    </row>
    <row r="834" spans="4:4" x14ac:dyDescent="0.25">
      <c r="D834" s="133"/>
    </row>
    <row r="835" spans="4:4" x14ac:dyDescent="0.25">
      <c r="D835" s="133"/>
    </row>
    <row r="836" spans="4:4" x14ac:dyDescent="0.25">
      <c r="D836" s="133"/>
    </row>
    <row r="837" spans="4:4" x14ac:dyDescent="0.25">
      <c r="D837" s="133"/>
    </row>
    <row r="838" spans="4:4" x14ac:dyDescent="0.25">
      <c r="D838" s="133"/>
    </row>
    <row r="839" spans="4:4" x14ac:dyDescent="0.25">
      <c r="D839" s="133"/>
    </row>
    <row r="840" spans="4:4" x14ac:dyDescent="0.25">
      <c r="D840" s="133"/>
    </row>
    <row r="841" spans="4:4" x14ac:dyDescent="0.25">
      <c r="D841" s="133"/>
    </row>
    <row r="842" spans="4:4" x14ac:dyDescent="0.25">
      <c r="D842" s="133"/>
    </row>
    <row r="843" spans="4:4" x14ac:dyDescent="0.25">
      <c r="D843" s="133"/>
    </row>
    <row r="844" spans="4:4" x14ac:dyDescent="0.25">
      <c r="D844" s="133"/>
    </row>
    <row r="845" spans="4:4" x14ac:dyDescent="0.25">
      <c r="D845" s="133"/>
    </row>
    <row r="846" spans="4:4" x14ac:dyDescent="0.25">
      <c r="D846" s="133"/>
    </row>
    <row r="847" spans="4:4" x14ac:dyDescent="0.25">
      <c r="D847" s="133"/>
    </row>
    <row r="848" spans="4:4" x14ac:dyDescent="0.25">
      <c r="D848" s="133"/>
    </row>
    <row r="849" spans="4:4" x14ac:dyDescent="0.25">
      <c r="D849" s="133"/>
    </row>
    <row r="850" spans="4:4" x14ac:dyDescent="0.25">
      <c r="D850" s="133"/>
    </row>
    <row r="851" spans="4:4" x14ac:dyDescent="0.25">
      <c r="D851" s="133"/>
    </row>
    <row r="852" spans="4:4" x14ac:dyDescent="0.25">
      <c r="D852" s="133"/>
    </row>
    <row r="853" spans="4:4" x14ac:dyDescent="0.25">
      <c r="D853" s="133"/>
    </row>
    <row r="854" spans="4:4" x14ac:dyDescent="0.25">
      <c r="D854" s="133"/>
    </row>
    <row r="855" spans="4:4" x14ac:dyDescent="0.25">
      <c r="D855" s="133"/>
    </row>
    <row r="856" spans="4:4" x14ac:dyDescent="0.25">
      <c r="D856" s="133"/>
    </row>
    <row r="857" spans="4:4" x14ac:dyDescent="0.25">
      <c r="D857" s="133"/>
    </row>
    <row r="858" spans="4:4" x14ac:dyDescent="0.25">
      <c r="D858" s="133"/>
    </row>
    <row r="859" spans="4:4" x14ac:dyDescent="0.25">
      <c r="D859" s="133"/>
    </row>
    <row r="860" spans="4:4" x14ac:dyDescent="0.25">
      <c r="D860" s="133"/>
    </row>
    <row r="861" spans="4:4" x14ac:dyDescent="0.25">
      <c r="D861" s="133"/>
    </row>
    <row r="862" spans="4:4" x14ac:dyDescent="0.25">
      <c r="D862" s="133"/>
    </row>
    <row r="863" spans="4:4" x14ac:dyDescent="0.25">
      <c r="D863" s="133"/>
    </row>
    <row r="864" spans="4:4" x14ac:dyDescent="0.25">
      <c r="D864" s="133"/>
    </row>
    <row r="865" spans="4:4" x14ac:dyDescent="0.25">
      <c r="D865" s="133"/>
    </row>
    <row r="866" spans="4:4" x14ac:dyDescent="0.25">
      <c r="D866" s="133"/>
    </row>
    <row r="867" spans="4:4" x14ac:dyDescent="0.25">
      <c r="D867" s="133"/>
    </row>
    <row r="868" spans="4:4" x14ac:dyDescent="0.25">
      <c r="D868" s="133"/>
    </row>
    <row r="869" spans="4:4" x14ac:dyDescent="0.25">
      <c r="D869" s="133"/>
    </row>
    <row r="870" spans="4:4" x14ac:dyDescent="0.25">
      <c r="D870" s="133"/>
    </row>
    <row r="871" spans="4:4" x14ac:dyDescent="0.25">
      <c r="D871" s="133"/>
    </row>
    <row r="872" spans="4:4" x14ac:dyDescent="0.25">
      <c r="D872" s="133"/>
    </row>
    <row r="873" spans="4:4" x14ac:dyDescent="0.25">
      <c r="D873" s="133"/>
    </row>
    <row r="874" spans="4:4" x14ac:dyDescent="0.25">
      <c r="D874" s="133"/>
    </row>
    <row r="875" spans="4:4" x14ac:dyDescent="0.25">
      <c r="D875" s="133"/>
    </row>
    <row r="876" spans="4:4" x14ac:dyDescent="0.25">
      <c r="D876" s="133"/>
    </row>
    <row r="877" spans="4:4" x14ac:dyDescent="0.25">
      <c r="D877" s="133"/>
    </row>
    <row r="878" spans="4:4" x14ac:dyDescent="0.25">
      <c r="D878" s="133"/>
    </row>
    <row r="879" spans="4:4" x14ac:dyDescent="0.25">
      <c r="D879" s="133"/>
    </row>
    <row r="880" spans="4:4" x14ac:dyDescent="0.25">
      <c r="D880" s="133"/>
    </row>
    <row r="881" spans="4:4" x14ac:dyDescent="0.25">
      <c r="D881" s="133"/>
    </row>
    <row r="882" spans="4:4" x14ac:dyDescent="0.25">
      <c r="D882" s="133"/>
    </row>
    <row r="883" spans="4:4" x14ac:dyDescent="0.25">
      <c r="D883" s="133"/>
    </row>
    <row r="884" spans="4:4" x14ac:dyDescent="0.25">
      <c r="D884" s="133"/>
    </row>
    <row r="885" spans="4:4" x14ac:dyDescent="0.25">
      <c r="D885" s="133"/>
    </row>
    <row r="886" spans="4:4" x14ac:dyDescent="0.25">
      <c r="D886" s="133"/>
    </row>
    <row r="887" spans="4:4" x14ac:dyDescent="0.25">
      <c r="D887" s="133"/>
    </row>
    <row r="888" spans="4:4" x14ac:dyDescent="0.25">
      <c r="D888" s="133"/>
    </row>
    <row r="889" spans="4:4" x14ac:dyDescent="0.25">
      <c r="D889" s="133"/>
    </row>
    <row r="890" spans="4:4" x14ac:dyDescent="0.25">
      <c r="D890" s="133"/>
    </row>
    <row r="891" spans="4:4" x14ac:dyDescent="0.25">
      <c r="D891" s="133"/>
    </row>
    <row r="892" spans="4:4" x14ac:dyDescent="0.25">
      <c r="D892" s="133"/>
    </row>
    <row r="893" spans="4:4" x14ac:dyDescent="0.25">
      <c r="D893" s="133"/>
    </row>
    <row r="894" spans="4:4" x14ac:dyDescent="0.25">
      <c r="D894" s="133"/>
    </row>
    <row r="895" spans="4:4" x14ac:dyDescent="0.25">
      <c r="D895" s="133"/>
    </row>
    <row r="896" spans="4:4" x14ac:dyDescent="0.25">
      <c r="D896" s="133"/>
    </row>
    <row r="897" spans="4:4" x14ac:dyDescent="0.25">
      <c r="D897" s="133"/>
    </row>
    <row r="898" spans="4:4" x14ac:dyDescent="0.25">
      <c r="D898" s="133"/>
    </row>
    <row r="899" spans="4:4" x14ac:dyDescent="0.25">
      <c r="D899" s="133"/>
    </row>
    <row r="900" spans="4:4" x14ac:dyDescent="0.25">
      <c r="D900" s="133"/>
    </row>
    <row r="901" spans="4:4" x14ac:dyDescent="0.25">
      <c r="D901" s="133"/>
    </row>
    <row r="902" spans="4:4" x14ac:dyDescent="0.25">
      <c r="D902" s="133"/>
    </row>
    <row r="903" spans="4:4" x14ac:dyDescent="0.25">
      <c r="D903" s="133"/>
    </row>
    <row r="904" spans="4:4" x14ac:dyDescent="0.25">
      <c r="D904" s="133"/>
    </row>
    <row r="905" spans="4:4" x14ac:dyDescent="0.25">
      <c r="D905" s="133"/>
    </row>
    <row r="906" spans="4:4" x14ac:dyDescent="0.25">
      <c r="D906" s="133"/>
    </row>
    <row r="907" spans="4:4" x14ac:dyDescent="0.25">
      <c r="D907" s="133"/>
    </row>
    <row r="908" spans="4:4" x14ac:dyDescent="0.25">
      <c r="D908" s="133"/>
    </row>
    <row r="909" spans="4:4" x14ac:dyDescent="0.25">
      <c r="D909" s="133"/>
    </row>
    <row r="910" spans="4:4" x14ac:dyDescent="0.25">
      <c r="D910" s="133"/>
    </row>
    <row r="911" spans="4:4" x14ac:dyDescent="0.25">
      <c r="D911" s="133"/>
    </row>
    <row r="912" spans="4:4" x14ac:dyDescent="0.25">
      <c r="D912" s="133"/>
    </row>
    <row r="913" spans="4:4" x14ac:dyDescent="0.25">
      <c r="D913" s="133"/>
    </row>
    <row r="914" spans="4:4" x14ac:dyDescent="0.25">
      <c r="D914" s="133"/>
    </row>
    <row r="915" spans="4:4" x14ac:dyDescent="0.25">
      <c r="D915" s="133"/>
    </row>
    <row r="916" spans="4:4" x14ac:dyDescent="0.25">
      <c r="D916" s="133"/>
    </row>
    <row r="917" spans="4:4" x14ac:dyDescent="0.25">
      <c r="D917" s="133"/>
    </row>
    <row r="918" spans="4:4" x14ac:dyDescent="0.25">
      <c r="D918" s="133"/>
    </row>
    <row r="919" spans="4:4" x14ac:dyDescent="0.25">
      <c r="D919" s="133"/>
    </row>
    <row r="920" spans="4:4" x14ac:dyDescent="0.25">
      <c r="D920" s="133"/>
    </row>
    <row r="921" spans="4:4" x14ac:dyDescent="0.25">
      <c r="D921" s="133"/>
    </row>
    <row r="922" spans="4:4" x14ac:dyDescent="0.25">
      <c r="D922" s="133"/>
    </row>
    <row r="923" spans="4:4" x14ac:dyDescent="0.25">
      <c r="D923" s="133"/>
    </row>
    <row r="924" spans="4:4" x14ac:dyDescent="0.25">
      <c r="D924" s="133"/>
    </row>
    <row r="925" spans="4:4" x14ac:dyDescent="0.25">
      <c r="D925" s="133"/>
    </row>
    <row r="926" spans="4:4" x14ac:dyDescent="0.25">
      <c r="D926" s="133"/>
    </row>
    <row r="927" spans="4:4" x14ac:dyDescent="0.25">
      <c r="D927" s="133"/>
    </row>
    <row r="928" spans="4:4" x14ac:dyDescent="0.25">
      <c r="D928" s="133"/>
    </row>
    <row r="929" spans="4:4" x14ac:dyDescent="0.25">
      <c r="D929" s="133"/>
    </row>
    <row r="930" spans="4:4" x14ac:dyDescent="0.25">
      <c r="D930" s="133"/>
    </row>
    <row r="931" spans="4:4" x14ac:dyDescent="0.25">
      <c r="D931" s="133"/>
    </row>
    <row r="932" spans="4:4" x14ac:dyDescent="0.25">
      <c r="D932" s="133"/>
    </row>
    <row r="933" spans="4:4" x14ac:dyDescent="0.25">
      <c r="D933" s="133"/>
    </row>
    <row r="934" spans="4:4" x14ac:dyDescent="0.25">
      <c r="D934" s="133"/>
    </row>
    <row r="935" spans="4:4" x14ac:dyDescent="0.25">
      <c r="D935" s="133"/>
    </row>
    <row r="936" spans="4:4" x14ac:dyDescent="0.25">
      <c r="D936" s="133"/>
    </row>
    <row r="937" spans="4:4" x14ac:dyDescent="0.25">
      <c r="D937" s="133"/>
    </row>
    <row r="938" spans="4:4" x14ac:dyDescent="0.25">
      <c r="D938" s="133"/>
    </row>
    <row r="939" spans="4:4" x14ac:dyDescent="0.25">
      <c r="D939" s="133"/>
    </row>
    <row r="940" spans="4:4" x14ac:dyDescent="0.25">
      <c r="D940" s="133"/>
    </row>
    <row r="941" spans="4:4" x14ac:dyDescent="0.25">
      <c r="D941" s="133"/>
    </row>
    <row r="942" spans="4:4" x14ac:dyDescent="0.25">
      <c r="D942" s="133"/>
    </row>
    <row r="943" spans="4:4" x14ac:dyDescent="0.25">
      <c r="D943" s="133"/>
    </row>
    <row r="944" spans="4:4" x14ac:dyDescent="0.25">
      <c r="D944" s="133"/>
    </row>
    <row r="945" spans="4:4" x14ac:dyDescent="0.25">
      <c r="D945" s="133"/>
    </row>
    <row r="946" spans="4:4" x14ac:dyDescent="0.25">
      <c r="D946" s="133"/>
    </row>
    <row r="947" spans="4:4" x14ac:dyDescent="0.25">
      <c r="D947" s="133"/>
    </row>
    <row r="948" spans="4:4" x14ac:dyDescent="0.25">
      <c r="D948" s="133"/>
    </row>
    <row r="949" spans="4:4" x14ac:dyDescent="0.25">
      <c r="D949" s="133"/>
    </row>
    <row r="950" spans="4:4" x14ac:dyDescent="0.25">
      <c r="D950" s="133"/>
    </row>
    <row r="951" spans="4:4" x14ac:dyDescent="0.25">
      <c r="D951" s="133"/>
    </row>
    <row r="952" spans="4:4" x14ac:dyDescent="0.25">
      <c r="D952" s="133"/>
    </row>
    <row r="953" spans="4:4" x14ac:dyDescent="0.25">
      <c r="D953" s="133"/>
    </row>
    <row r="954" spans="4:4" x14ac:dyDescent="0.25">
      <c r="D954" s="133"/>
    </row>
    <row r="955" spans="4:4" x14ac:dyDescent="0.25">
      <c r="D955" s="133"/>
    </row>
    <row r="956" spans="4:4" x14ac:dyDescent="0.25">
      <c r="D956" s="133"/>
    </row>
    <row r="957" spans="4:4" x14ac:dyDescent="0.25">
      <c r="D957" s="133"/>
    </row>
    <row r="958" spans="4:4" x14ac:dyDescent="0.25">
      <c r="D958" s="133"/>
    </row>
    <row r="959" spans="4:4" x14ac:dyDescent="0.25">
      <c r="D959" s="133"/>
    </row>
    <row r="960" spans="4:4" x14ac:dyDescent="0.25">
      <c r="D960" s="133"/>
    </row>
    <row r="961" spans="4:4" x14ac:dyDescent="0.25">
      <c r="D961" s="133"/>
    </row>
    <row r="962" spans="4:4" x14ac:dyDescent="0.25">
      <c r="D962" s="133"/>
    </row>
    <row r="963" spans="4:4" x14ac:dyDescent="0.25">
      <c r="D963" s="133"/>
    </row>
    <row r="964" spans="4:4" x14ac:dyDescent="0.25">
      <c r="D964" s="133"/>
    </row>
    <row r="965" spans="4:4" x14ac:dyDescent="0.25">
      <c r="D965" s="133"/>
    </row>
    <row r="966" spans="4:4" x14ac:dyDescent="0.25">
      <c r="D966" s="133"/>
    </row>
    <row r="967" spans="4:4" x14ac:dyDescent="0.25">
      <c r="D967" s="133"/>
    </row>
    <row r="968" spans="4:4" x14ac:dyDescent="0.25">
      <c r="D968" s="133"/>
    </row>
    <row r="969" spans="4:4" x14ac:dyDescent="0.25">
      <c r="D969" s="133"/>
    </row>
    <row r="970" spans="4:4" x14ac:dyDescent="0.25">
      <c r="D970" s="133"/>
    </row>
    <row r="971" spans="4:4" x14ac:dyDescent="0.25">
      <c r="D971" s="133"/>
    </row>
    <row r="972" spans="4:4" x14ac:dyDescent="0.25">
      <c r="D972" s="133"/>
    </row>
    <row r="973" spans="4:4" x14ac:dyDescent="0.25">
      <c r="D973" s="133"/>
    </row>
    <row r="974" spans="4:4" x14ac:dyDescent="0.25">
      <c r="D974" s="133"/>
    </row>
    <row r="975" spans="4:4" x14ac:dyDescent="0.25">
      <c r="D975" s="133"/>
    </row>
    <row r="976" spans="4:4" x14ac:dyDescent="0.25">
      <c r="D976" s="133"/>
    </row>
    <row r="977" spans="4:4" x14ac:dyDescent="0.25">
      <c r="D977" s="133"/>
    </row>
    <row r="978" spans="4:4" x14ac:dyDescent="0.25">
      <c r="D978" s="133"/>
    </row>
    <row r="979" spans="4:4" x14ac:dyDescent="0.25">
      <c r="D979" s="133"/>
    </row>
    <row r="980" spans="4:4" x14ac:dyDescent="0.25">
      <c r="D980" s="133"/>
    </row>
    <row r="981" spans="4:4" x14ac:dyDescent="0.25">
      <c r="D981" s="133"/>
    </row>
    <row r="982" spans="4:4" x14ac:dyDescent="0.25">
      <c r="D982" s="133"/>
    </row>
    <row r="983" spans="4:4" x14ac:dyDescent="0.25">
      <c r="D983" s="133"/>
    </row>
    <row r="984" spans="4:4" x14ac:dyDescent="0.25">
      <c r="D984" s="133"/>
    </row>
    <row r="985" spans="4:4" x14ac:dyDescent="0.25">
      <c r="D985" s="133"/>
    </row>
    <row r="986" spans="4:4" x14ac:dyDescent="0.25">
      <c r="D986" s="133"/>
    </row>
    <row r="987" spans="4:4" x14ac:dyDescent="0.25">
      <c r="D987" s="133"/>
    </row>
    <row r="988" spans="4:4" x14ac:dyDescent="0.25">
      <c r="D988" s="133"/>
    </row>
    <row r="989" spans="4:4" x14ac:dyDescent="0.25">
      <c r="D989" s="133"/>
    </row>
    <row r="990" spans="4:4" x14ac:dyDescent="0.25">
      <c r="D990" s="133"/>
    </row>
    <row r="991" spans="4:4" x14ac:dyDescent="0.25">
      <c r="D991" s="133"/>
    </row>
    <row r="992" spans="4:4" x14ac:dyDescent="0.25">
      <c r="D992" s="133"/>
    </row>
    <row r="993" spans="4:4" x14ac:dyDescent="0.25">
      <c r="D993" s="133"/>
    </row>
    <row r="994" spans="4:4" x14ac:dyDescent="0.25">
      <c r="D994" s="133"/>
    </row>
    <row r="995" spans="4:4" x14ac:dyDescent="0.25">
      <c r="D995" s="133"/>
    </row>
    <row r="996" spans="4:4" x14ac:dyDescent="0.25">
      <c r="D996" s="133"/>
    </row>
    <row r="997" spans="4:4" x14ac:dyDescent="0.25">
      <c r="D997" s="133"/>
    </row>
    <row r="998" spans="4:4" x14ac:dyDescent="0.25">
      <c r="D998" s="133"/>
    </row>
    <row r="999" spans="4:4" x14ac:dyDescent="0.25">
      <c r="D999" s="133"/>
    </row>
    <row r="1000" spans="4:4" x14ac:dyDescent="0.25">
      <c r="D1000" s="133"/>
    </row>
    <row r="1001" spans="4:4" x14ac:dyDescent="0.25">
      <c r="D1001" s="133"/>
    </row>
    <row r="1002" spans="4:4" x14ac:dyDescent="0.25">
      <c r="D1002" s="133"/>
    </row>
    <row r="1003" spans="4:4" x14ac:dyDescent="0.25">
      <c r="D1003" s="133"/>
    </row>
    <row r="1004" spans="4:4" x14ac:dyDescent="0.25">
      <c r="D1004" s="133"/>
    </row>
    <row r="1005" spans="4:4" x14ac:dyDescent="0.25">
      <c r="D1005" s="133"/>
    </row>
    <row r="1006" spans="4:4" x14ac:dyDescent="0.25">
      <c r="D1006" s="133"/>
    </row>
    <row r="1007" spans="4:4" x14ac:dyDescent="0.25">
      <c r="D1007" s="133"/>
    </row>
    <row r="1008" spans="4:4" x14ac:dyDescent="0.25">
      <c r="D1008" s="133"/>
    </row>
    <row r="1009" spans="4:4" x14ac:dyDescent="0.25">
      <c r="D1009" s="133"/>
    </row>
    <row r="1010" spans="4:4" x14ac:dyDescent="0.25">
      <c r="D1010" s="133"/>
    </row>
    <row r="1011" spans="4:4" x14ac:dyDescent="0.25">
      <c r="D1011" s="133"/>
    </row>
    <row r="1012" spans="4:4" x14ac:dyDescent="0.25">
      <c r="D1012" s="133"/>
    </row>
    <row r="1013" spans="4:4" x14ac:dyDescent="0.25">
      <c r="D1013" s="133"/>
    </row>
    <row r="1014" spans="4:4" x14ac:dyDescent="0.25">
      <c r="D1014" s="133"/>
    </row>
    <row r="1015" spans="4:4" x14ac:dyDescent="0.25">
      <c r="D1015" s="133"/>
    </row>
    <row r="1016" spans="4:4" x14ac:dyDescent="0.25">
      <c r="D1016" s="133"/>
    </row>
    <row r="1017" spans="4:4" x14ac:dyDescent="0.25">
      <c r="D1017" s="133"/>
    </row>
    <row r="1018" spans="4:4" x14ac:dyDescent="0.25">
      <c r="D1018" s="133"/>
    </row>
    <row r="1019" spans="4:4" x14ac:dyDescent="0.25">
      <c r="D1019" s="133"/>
    </row>
    <row r="1020" spans="4:4" x14ac:dyDescent="0.25">
      <c r="D1020" s="133"/>
    </row>
    <row r="1021" spans="4:4" x14ac:dyDescent="0.25">
      <c r="D1021" s="133"/>
    </row>
    <row r="1022" spans="4:4" x14ac:dyDescent="0.25">
      <c r="D1022" s="133"/>
    </row>
    <row r="1023" spans="4:4" x14ac:dyDescent="0.25">
      <c r="D1023" s="133"/>
    </row>
    <row r="1024" spans="4:4" x14ac:dyDescent="0.25">
      <c r="D1024" s="133"/>
    </row>
    <row r="1025" spans="4:4" x14ac:dyDescent="0.25">
      <c r="D1025" s="133"/>
    </row>
    <row r="1026" spans="4:4" x14ac:dyDescent="0.25">
      <c r="D1026" s="133"/>
    </row>
    <row r="1027" spans="4:4" x14ac:dyDescent="0.25">
      <c r="D1027" s="133"/>
    </row>
    <row r="1028" spans="4:4" x14ac:dyDescent="0.25">
      <c r="D1028" s="133"/>
    </row>
    <row r="1029" spans="4:4" x14ac:dyDescent="0.25">
      <c r="D1029" s="133"/>
    </row>
    <row r="1030" spans="4:4" x14ac:dyDescent="0.25">
      <c r="D1030" s="133"/>
    </row>
    <row r="1031" spans="4:4" x14ac:dyDescent="0.25">
      <c r="D1031" s="133"/>
    </row>
    <row r="1032" spans="4:4" x14ac:dyDescent="0.25">
      <c r="D1032" s="133"/>
    </row>
    <row r="1033" spans="4:4" x14ac:dyDescent="0.25">
      <c r="D1033" s="133"/>
    </row>
    <row r="1034" spans="4:4" x14ac:dyDescent="0.25">
      <c r="D1034" s="133"/>
    </row>
    <row r="1035" spans="4:4" x14ac:dyDescent="0.25">
      <c r="D1035" s="133"/>
    </row>
    <row r="1036" spans="4:4" x14ac:dyDescent="0.25">
      <c r="D1036" s="133"/>
    </row>
    <row r="1037" spans="4:4" x14ac:dyDescent="0.25">
      <c r="D1037" s="133"/>
    </row>
    <row r="1038" spans="4:4" x14ac:dyDescent="0.25">
      <c r="D1038" s="133"/>
    </row>
    <row r="1039" spans="4:4" x14ac:dyDescent="0.25">
      <c r="D1039" s="133"/>
    </row>
    <row r="1040" spans="4:4" x14ac:dyDescent="0.25">
      <c r="D1040" s="133"/>
    </row>
    <row r="1041" spans="4:4" x14ac:dyDescent="0.25">
      <c r="D1041" s="133"/>
    </row>
    <row r="1042" spans="4:4" x14ac:dyDescent="0.25">
      <c r="D1042" s="133"/>
    </row>
    <row r="1043" spans="4:4" x14ac:dyDescent="0.25">
      <c r="D1043" s="133"/>
    </row>
    <row r="1044" spans="4:4" x14ac:dyDescent="0.25">
      <c r="D1044" s="133"/>
    </row>
    <row r="1045" spans="4:4" x14ac:dyDescent="0.25">
      <c r="D1045" s="133"/>
    </row>
    <row r="1046" spans="4:4" x14ac:dyDescent="0.25">
      <c r="D1046" s="133"/>
    </row>
    <row r="1047" spans="4:4" x14ac:dyDescent="0.25">
      <c r="D1047" s="133"/>
    </row>
    <row r="1048" spans="4:4" x14ac:dyDescent="0.25">
      <c r="D1048" s="133"/>
    </row>
    <row r="1049" spans="4:4" x14ac:dyDescent="0.25">
      <c r="D1049" s="133"/>
    </row>
    <row r="1050" spans="4:4" x14ac:dyDescent="0.25">
      <c r="D1050" s="133"/>
    </row>
    <row r="1051" spans="4:4" x14ac:dyDescent="0.25">
      <c r="D1051" s="133"/>
    </row>
    <row r="1052" spans="4:4" x14ac:dyDescent="0.25">
      <c r="D1052" s="133"/>
    </row>
    <row r="1053" spans="4:4" x14ac:dyDescent="0.25">
      <c r="D1053" s="133"/>
    </row>
    <row r="1054" spans="4:4" x14ac:dyDescent="0.25">
      <c r="D1054" s="133"/>
    </row>
    <row r="1055" spans="4:4" x14ac:dyDescent="0.25">
      <c r="D1055" s="133"/>
    </row>
    <row r="1056" spans="4:4" x14ac:dyDescent="0.25">
      <c r="D1056" s="133"/>
    </row>
    <row r="1057" spans="4:4" x14ac:dyDescent="0.25">
      <c r="D1057" s="133"/>
    </row>
    <row r="1058" spans="4:4" x14ac:dyDescent="0.25">
      <c r="D1058" s="133"/>
    </row>
    <row r="1059" spans="4:4" x14ac:dyDescent="0.25">
      <c r="D1059" s="133"/>
    </row>
    <row r="1060" spans="4:4" x14ac:dyDescent="0.25">
      <c r="D1060" s="133"/>
    </row>
    <row r="1061" spans="4:4" x14ac:dyDescent="0.25">
      <c r="D1061" s="133"/>
    </row>
    <row r="1062" spans="4:4" x14ac:dyDescent="0.25">
      <c r="D1062" s="133"/>
    </row>
    <row r="1063" spans="4:4" x14ac:dyDescent="0.25">
      <c r="D1063" s="133"/>
    </row>
    <row r="1064" spans="4:4" x14ac:dyDescent="0.25">
      <c r="D1064" s="133"/>
    </row>
    <row r="1065" spans="4:4" x14ac:dyDescent="0.25">
      <c r="D1065" s="133"/>
    </row>
    <row r="1066" spans="4:4" x14ac:dyDescent="0.25">
      <c r="D1066" s="133"/>
    </row>
    <row r="1067" spans="4:4" x14ac:dyDescent="0.25">
      <c r="D1067" s="133"/>
    </row>
    <row r="1068" spans="4:4" x14ac:dyDescent="0.25">
      <c r="D1068" s="133"/>
    </row>
    <row r="1069" spans="4:4" x14ac:dyDescent="0.25">
      <c r="D1069" s="133"/>
    </row>
    <row r="1070" spans="4:4" x14ac:dyDescent="0.25">
      <c r="D1070" s="133"/>
    </row>
    <row r="1071" spans="4:4" x14ac:dyDescent="0.25">
      <c r="D1071" s="133"/>
    </row>
    <row r="1072" spans="4:4" x14ac:dyDescent="0.25">
      <c r="D1072" s="133"/>
    </row>
    <row r="1073" spans="4:4" x14ac:dyDescent="0.25">
      <c r="D1073" s="133"/>
    </row>
    <row r="1074" spans="4:4" x14ac:dyDescent="0.25">
      <c r="D1074" s="133"/>
    </row>
    <row r="1075" spans="4:4" x14ac:dyDescent="0.25">
      <c r="D1075" s="133"/>
    </row>
    <row r="1076" spans="4:4" x14ac:dyDescent="0.25">
      <c r="D1076" s="133"/>
    </row>
    <row r="1077" spans="4:4" x14ac:dyDescent="0.25">
      <c r="D1077" s="133"/>
    </row>
    <row r="1078" spans="4:4" x14ac:dyDescent="0.25">
      <c r="D1078" s="133"/>
    </row>
    <row r="1079" spans="4:4" x14ac:dyDescent="0.25">
      <c r="D1079" s="133"/>
    </row>
    <row r="1080" spans="4:4" x14ac:dyDescent="0.25">
      <c r="D1080" s="133"/>
    </row>
    <row r="1081" spans="4:4" x14ac:dyDescent="0.25">
      <c r="D1081" s="133"/>
    </row>
    <row r="1082" spans="4:4" x14ac:dyDescent="0.25">
      <c r="D1082" s="133"/>
    </row>
    <row r="1083" spans="4:4" x14ac:dyDescent="0.25">
      <c r="D1083" s="133"/>
    </row>
    <row r="1084" spans="4:4" x14ac:dyDescent="0.25">
      <c r="D1084" s="133"/>
    </row>
    <row r="1085" spans="4:4" x14ac:dyDescent="0.25">
      <c r="D1085" s="133"/>
    </row>
    <row r="1086" spans="4:4" x14ac:dyDescent="0.25">
      <c r="D1086" s="133"/>
    </row>
    <row r="1087" spans="4:4" x14ac:dyDescent="0.25">
      <c r="D1087" s="133"/>
    </row>
    <row r="1088" spans="4:4" x14ac:dyDescent="0.25">
      <c r="D1088" s="133"/>
    </row>
    <row r="1089" spans="4:4" x14ac:dyDescent="0.25">
      <c r="D1089" s="133"/>
    </row>
    <row r="1090" spans="4:4" x14ac:dyDescent="0.25">
      <c r="D1090" s="133"/>
    </row>
    <row r="1091" spans="4:4" x14ac:dyDescent="0.25">
      <c r="D1091" s="133"/>
    </row>
    <row r="1092" spans="4:4" x14ac:dyDescent="0.25">
      <c r="D1092" s="133"/>
    </row>
    <row r="1093" spans="4:4" x14ac:dyDescent="0.25">
      <c r="D1093" s="133"/>
    </row>
    <row r="1094" spans="4:4" x14ac:dyDescent="0.25">
      <c r="D1094" s="133"/>
    </row>
    <row r="1095" spans="4:4" x14ac:dyDescent="0.25">
      <c r="D1095" s="133"/>
    </row>
    <row r="1096" spans="4:4" x14ac:dyDescent="0.25">
      <c r="D1096" s="133"/>
    </row>
    <row r="1097" spans="4:4" x14ac:dyDescent="0.25">
      <c r="D1097" s="133"/>
    </row>
    <row r="1098" spans="4:4" x14ac:dyDescent="0.25">
      <c r="D1098" s="133"/>
    </row>
    <row r="1099" spans="4:4" x14ac:dyDescent="0.25">
      <c r="D1099" s="133"/>
    </row>
    <row r="1100" spans="4:4" x14ac:dyDescent="0.25">
      <c r="D1100" s="133"/>
    </row>
    <row r="1101" spans="4:4" x14ac:dyDescent="0.25">
      <c r="D1101" s="133"/>
    </row>
    <row r="1102" spans="4:4" x14ac:dyDescent="0.25">
      <c r="D1102" s="133"/>
    </row>
    <row r="1103" spans="4:4" x14ac:dyDescent="0.25">
      <c r="D1103" s="133"/>
    </row>
    <row r="1104" spans="4:4" x14ac:dyDescent="0.25">
      <c r="D1104" s="133"/>
    </row>
    <row r="1105" spans="4:4" x14ac:dyDescent="0.25">
      <c r="D1105" s="133"/>
    </row>
    <row r="1106" spans="4:4" x14ac:dyDescent="0.25">
      <c r="D1106" s="133"/>
    </row>
    <row r="1107" spans="4:4" x14ac:dyDescent="0.25">
      <c r="D1107" s="133"/>
    </row>
    <row r="1108" spans="4:4" x14ac:dyDescent="0.25">
      <c r="D1108" s="133"/>
    </row>
    <row r="1109" spans="4:4" x14ac:dyDescent="0.25">
      <c r="D1109" s="133"/>
    </row>
    <row r="1110" spans="4:4" x14ac:dyDescent="0.25">
      <c r="D1110" s="133"/>
    </row>
    <row r="1111" spans="4:4" x14ac:dyDescent="0.25">
      <c r="D1111" s="133"/>
    </row>
    <row r="1112" spans="4:4" x14ac:dyDescent="0.25">
      <c r="D1112" s="133"/>
    </row>
    <row r="1113" spans="4:4" x14ac:dyDescent="0.25">
      <c r="D1113" s="133"/>
    </row>
    <row r="1114" spans="4:4" x14ac:dyDescent="0.25">
      <c r="D1114" s="133"/>
    </row>
    <row r="1115" spans="4:4" x14ac:dyDescent="0.25">
      <c r="D1115" s="133"/>
    </row>
    <row r="1116" spans="4:4" x14ac:dyDescent="0.25">
      <c r="D1116" s="133"/>
    </row>
    <row r="1117" spans="4:4" x14ac:dyDescent="0.25">
      <c r="D1117" s="133"/>
    </row>
    <row r="1118" spans="4:4" x14ac:dyDescent="0.25">
      <c r="D1118" s="133"/>
    </row>
    <row r="1119" spans="4:4" x14ac:dyDescent="0.25">
      <c r="D1119" s="133"/>
    </row>
    <row r="1120" spans="4:4" x14ac:dyDescent="0.25">
      <c r="D1120" s="133"/>
    </row>
    <row r="1121" spans="4:4" x14ac:dyDescent="0.25">
      <c r="D1121" s="133"/>
    </row>
    <row r="1122" spans="4:4" x14ac:dyDescent="0.25">
      <c r="D1122" s="133"/>
    </row>
    <row r="1123" spans="4:4" x14ac:dyDescent="0.25">
      <c r="D1123" s="133"/>
    </row>
    <row r="1124" spans="4:4" x14ac:dyDescent="0.25">
      <c r="D1124" s="133"/>
    </row>
    <row r="1125" spans="4:4" x14ac:dyDescent="0.25">
      <c r="D1125" s="133"/>
    </row>
    <row r="1126" spans="4:4" x14ac:dyDescent="0.25">
      <c r="D1126" s="133"/>
    </row>
    <row r="1127" spans="4:4" x14ac:dyDescent="0.25">
      <c r="D1127" s="133"/>
    </row>
    <row r="1128" spans="4:4" x14ac:dyDescent="0.25">
      <c r="D1128" s="133"/>
    </row>
    <row r="1129" spans="4:4" x14ac:dyDescent="0.25">
      <c r="D1129" s="133"/>
    </row>
    <row r="1130" spans="4:4" x14ac:dyDescent="0.25">
      <c r="D1130" s="133"/>
    </row>
    <row r="1131" spans="4:4" x14ac:dyDescent="0.25">
      <c r="D1131" s="133"/>
    </row>
    <row r="1132" spans="4:4" x14ac:dyDescent="0.25">
      <c r="D1132" s="133"/>
    </row>
    <row r="1133" spans="4:4" x14ac:dyDescent="0.25">
      <c r="D1133" s="133"/>
    </row>
    <row r="1134" spans="4:4" x14ac:dyDescent="0.25">
      <c r="D1134" s="133"/>
    </row>
    <row r="1135" spans="4:4" x14ac:dyDescent="0.25">
      <c r="D1135" s="133"/>
    </row>
    <row r="1136" spans="4:4" x14ac:dyDescent="0.25">
      <c r="D1136" s="133"/>
    </row>
    <row r="1137" spans="4:4" x14ac:dyDescent="0.25">
      <c r="D1137" s="133"/>
    </row>
    <row r="1138" spans="4:4" x14ac:dyDescent="0.25">
      <c r="D1138" s="133"/>
    </row>
    <row r="1139" spans="4:4" x14ac:dyDescent="0.25">
      <c r="D1139" s="133"/>
    </row>
    <row r="1140" spans="4:4" x14ac:dyDescent="0.25">
      <c r="D1140" s="133"/>
    </row>
    <row r="1141" spans="4:4" x14ac:dyDescent="0.25">
      <c r="D1141" s="133"/>
    </row>
    <row r="1142" spans="4:4" x14ac:dyDescent="0.25">
      <c r="D1142" s="133"/>
    </row>
    <row r="1143" spans="4:4" x14ac:dyDescent="0.25">
      <c r="D1143" s="133"/>
    </row>
    <row r="1144" spans="4:4" x14ac:dyDescent="0.25">
      <c r="D1144" s="133"/>
    </row>
    <row r="1145" spans="4:4" x14ac:dyDescent="0.25">
      <c r="D1145" s="133"/>
    </row>
    <row r="1146" spans="4:4" x14ac:dyDescent="0.25">
      <c r="D1146" s="133"/>
    </row>
    <row r="1147" spans="4:4" x14ac:dyDescent="0.25">
      <c r="D1147" s="133"/>
    </row>
    <row r="1148" spans="4:4" x14ac:dyDescent="0.25">
      <c r="D1148" s="133"/>
    </row>
    <row r="1149" spans="4:4" x14ac:dyDescent="0.25">
      <c r="D1149" s="133"/>
    </row>
    <row r="1150" spans="4:4" x14ac:dyDescent="0.25">
      <c r="D1150" s="133"/>
    </row>
    <row r="1151" spans="4:4" x14ac:dyDescent="0.25">
      <c r="D1151" s="133"/>
    </row>
    <row r="1152" spans="4:4" x14ac:dyDescent="0.25">
      <c r="D1152" s="133"/>
    </row>
    <row r="1153" spans="4:4" x14ac:dyDescent="0.25">
      <c r="D1153" s="133"/>
    </row>
    <row r="1154" spans="4:4" x14ac:dyDescent="0.25">
      <c r="D1154" s="133"/>
    </row>
    <row r="1155" spans="4:4" x14ac:dyDescent="0.25">
      <c r="D1155" s="133"/>
    </row>
    <row r="1156" spans="4:4" x14ac:dyDescent="0.25">
      <c r="D1156" s="133"/>
    </row>
    <row r="1157" spans="4:4" x14ac:dyDescent="0.25">
      <c r="D1157" s="133"/>
    </row>
    <row r="1158" spans="4:4" x14ac:dyDescent="0.25">
      <c r="D1158" s="133"/>
    </row>
    <row r="1159" spans="4:4" x14ac:dyDescent="0.25">
      <c r="D1159" s="133"/>
    </row>
    <row r="1160" spans="4:4" x14ac:dyDescent="0.25">
      <c r="D1160" s="133"/>
    </row>
    <row r="1161" spans="4:4" x14ac:dyDescent="0.25">
      <c r="D1161" s="133"/>
    </row>
    <row r="1162" spans="4:4" x14ac:dyDescent="0.25">
      <c r="D1162" s="133"/>
    </row>
    <row r="1163" spans="4:4" x14ac:dyDescent="0.25">
      <c r="D1163" s="133"/>
    </row>
    <row r="1164" spans="4:4" x14ac:dyDescent="0.25">
      <c r="D1164" s="133"/>
    </row>
    <row r="1165" spans="4:4" x14ac:dyDescent="0.25">
      <c r="D1165" s="133"/>
    </row>
    <row r="1166" spans="4:4" x14ac:dyDescent="0.25">
      <c r="D1166" s="133"/>
    </row>
    <row r="1167" spans="4:4" x14ac:dyDescent="0.25">
      <c r="D1167" s="133"/>
    </row>
    <row r="1168" spans="4:4" x14ac:dyDescent="0.25">
      <c r="D1168" s="133"/>
    </row>
    <row r="1169" spans="4:4" x14ac:dyDescent="0.25">
      <c r="D1169" s="133"/>
    </row>
    <row r="1170" spans="4:4" x14ac:dyDescent="0.25">
      <c r="D1170" s="133"/>
    </row>
    <row r="1171" spans="4:4" x14ac:dyDescent="0.25">
      <c r="D1171" s="133"/>
    </row>
    <row r="1172" spans="4:4" x14ac:dyDescent="0.25">
      <c r="D1172" s="133"/>
    </row>
    <row r="1173" spans="4:4" x14ac:dyDescent="0.25">
      <c r="D1173" s="133"/>
    </row>
    <row r="1174" spans="4:4" x14ac:dyDescent="0.25">
      <c r="D1174" s="133"/>
    </row>
    <row r="1175" spans="4:4" x14ac:dyDescent="0.25">
      <c r="D1175" s="133"/>
    </row>
    <row r="1176" spans="4:4" x14ac:dyDescent="0.25">
      <c r="D1176" s="133"/>
    </row>
    <row r="1177" spans="4:4" x14ac:dyDescent="0.25">
      <c r="D1177" s="133"/>
    </row>
    <row r="1178" spans="4:4" x14ac:dyDescent="0.25">
      <c r="D1178" s="133"/>
    </row>
    <row r="1179" spans="4:4" x14ac:dyDescent="0.25">
      <c r="D1179" s="133"/>
    </row>
    <row r="1180" spans="4:4" x14ac:dyDescent="0.25">
      <c r="D1180" s="133"/>
    </row>
    <row r="1181" spans="4:4" x14ac:dyDescent="0.25">
      <c r="D1181" s="133"/>
    </row>
    <row r="1182" spans="4:4" x14ac:dyDescent="0.25">
      <c r="D1182" s="133"/>
    </row>
    <row r="1183" spans="4:4" x14ac:dyDescent="0.25">
      <c r="D1183" s="133"/>
    </row>
    <row r="1184" spans="4:4" x14ac:dyDescent="0.25">
      <c r="D1184" s="133"/>
    </row>
    <row r="1185" spans="4:4" x14ac:dyDescent="0.25">
      <c r="D1185" s="133"/>
    </row>
    <row r="1186" spans="4:4" x14ac:dyDescent="0.25">
      <c r="D1186" s="133"/>
    </row>
    <row r="1187" spans="4:4" x14ac:dyDescent="0.25">
      <c r="D1187" s="133"/>
    </row>
    <row r="1188" spans="4:4" x14ac:dyDescent="0.25">
      <c r="D1188" s="133"/>
    </row>
    <row r="1189" spans="4:4" x14ac:dyDescent="0.25">
      <c r="D1189" s="133"/>
    </row>
    <row r="1190" spans="4:4" x14ac:dyDescent="0.25">
      <c r="D1190" s="133"/>
    </row>
    <row r="1191" spans="4:4" x14ac:dyDescent="0.25">
      <c r="D1191" s="133"/>
    </row>
    <row r="1192" spans="4:4" x14ac:dyDescent="0.25">
      <c r="D1192" s="133"/>
    </row>
    <row r="1193" spans="4:4" x14ac:dyDescent="0.25">
      <c r="D1193" s="133"/>
    </row>
    <row r="1194" spans="4:4" x14ac:dyDescent="0.25">
      <c r="D1194" s="133"/>
    </row>
    <row r="1195" spans="4:4" x14ac:dyDescent="0.25">
      <c r="D1195" s="133"/>
    </row>
    <row r="1196" spans="4:4" x14ac:dyDescent="0.25">
      <c r="D1196" s="133"/>
    </row>
    <row r="1197" spans="4:4" x14ac:dyDescent="0.25">
      <c r="D1197" s="133"/>
    </row>
    <row r="1198" spans="4:4" x14ac:dyDescent="0.25">
      <c r="D1198" s="133"/>
    </row>
    <row r="1199" spans="4:4" x14ac:dyDescent="0.25">
      <c r="D1199" s="133"/>
    </row>
    <row r="1200" spans="4:4" x14ac:dyDescent="0.25">
      <c r="D1200" s="133"/>
    </row>
    <row r="1201" spans="4:4" x14ac:dyDescent="0.25">
      <c r="D1201" s="133"/>
    </row>
    <row r="1202" spans="4:4" x14ac:dyDescent="0.25">
      <c r="D1202" s="133"/>
    </row>
    <row r="1203" spans="4:4" x14ac:dyDescent="0.25">
      <c r="D1203" s="133"/>
    </row>
    <row r="1204" spans="4:4" x14ac:dyDescent="0.25">
      <c r="D1204" s="133"/>
    </row>
    <row r="1205" spans="4:4" x14ac:dyDescent="0.25">
      <c r="D1205" s="133"/>
    </row>
    <row r="1206" spans="4:4" x14ac:dyDescent="0.25">
      <c r="D1206" s="133"/>
    </row>
    <row r="1207" spans="4:4" x14ac:dyDescent="0.25">
      <c r="D1207" s="133"/>
    </row>
    <row r="1208" spans="4:4" x14ac:dyDescent="0.25">
      <c r="D1208" s="133"/>
    </row>
    <row r="1209" spans="4:4" x14ac:dyDescent="0.25">
      <c r="D1209" s="133"/>
    </row>
    <row r="1210" spans="4:4" x14ac:dyDescent="0.25">
      <c r="D1210" s="133"/>
    </row>
    <row r="1211" spans="4:4" x14ac:dyDescent="0.25">
      <c r="D1211" s="133"/>
    </row>
    <row r="1212" spans="4:4" x14ac:dyDescent="0.25">
      <c r="D1212" s="133"/>
    </row>
    <row r="1213" spans="4:4" x14ac:dyDescent="0.25">
      <c r="D1213" s="133"/>
    </row>
    <row r="1214" spans="4:4" x14ac:dyDescent="0.25">
      <c r="D1214" s="133"/>
    </row>
    <row r="1215" spans="4:4" x14ac:dyDescent="0.25">
      <c r="D1215" s="133"/>
    </row>
    <row r="1216" spans="4:4" x14ac:dyDescent="0.25">
      <c r="D1216" s="133"/>
    </row>
    <row r="1217" spans="4:4" x14ac:dyDescent="0.25">
      <c r="D1217" s="133"/>
    </row>
    <row r="1218" spans="4:4" x14ac:dyDescent="0.25">
      <c r="D1218" s="133"/>
    </row>
    <row r="1219" spans="4:4" x14ac:dyDescent="0.25">
      <c r="D1219" s="133"/>
    </row>
    <row r="1220" spans="4:4" x14ac:dyDescent="0.25">
      <c r="D1220" s="133"/>
    </row>
    <row r="1221" spans="4:4" x14ac:dyDescent="0.25">
      <c r="D1221" s="133"/>
    </row>
    <row r="1222" spans="4:4" x14ac:dyDescent="0.25">
      <c r="D1222" s="133"/>
    </row>
    <row r="1223" spans="4:4" x14ac:dyDescent="0.25">
      <c r="D1223" s="133"/>
    </row>
    <row r="1224" spans="4:4" x14ac:dyDescent="0.25">
      <c r="D1224" s="133"/>
    </row>
    <row r="1225" spans="4:4" x14ac:dyDescent="0.25">
      <c r="D1225" s="133"/>
    </row>
    <row r="1226" spans="4:4" x14ac:dyDescent="0.25">
      <c r="D1226" s="133"/>
    </row>
    <row r="1227" spans="4:4" x14ac:dyDescent="0.25">
      <c r="D1227" s="133"/>
    </row>
    <row r="1228" spans="4:4" x14ac:dyDescent="0.25">
      <c r="D1228" s="133"/>
    </row>
    <row r="1229" spans="4:4" x14ac:dyDescent="0.25">
      <c r="D1229" s="133"/>
    </row>
    <row r="1230" spans="4:4" x14ac:dyDescent="0.25">
      <c r="D1230" s="133"/>
    </row>
    <row r="1231" spans="4:4" x14ac:dyDescent="0.25">
      <c r="D1231" s="133"/>
    </row>
    <row r="1232" spans="4:4" x14ac:dyDescent="0.25">
      <c r="D1232" s="133"/>
    </row>
    <row r="1233" spans="4:4" x14ac:dyDescent="0.25">
      <c r="D1233" s="133"/>
    </row>
    <row r="1234" spans="4:4" x14ac:dyDescent="0.25">
      <c r="D1234" s="133"/>
    </row>
    <row r="1235" spans="4:4" x14ac:dyDescent="0.25">
      <c r="D1235" s="133"/>
    </row>
    <row r="1236" spans="4:4" x14ac:dyDescent="0.25">
      <c r="D1236" s="133"/>
    </row>
    <row r="1237" spans="4:4" x14ac:dyDescent="0.25">
      <c r="D1237" s="133"/>
    </row>
    <row r="1238" spans="4:4" x14ac:dyDescent="0.25">
      <c r="D1238" s="133"/>
    </row>
    <row r="1239" spans="4:4" x14ac:dyDescent="0.25">
      <c r="D1239" s="133"/>
    </row>
    <row r="1240" spans="4:4" x14ac:dyDescent="0.25">
      <c r="D1240" s="133"/>
    </row>
    <row r="1241" spans="4:4" x14ac:dyDescent="0.25">
      <c r="D1241" s="133"/>
    </row>
    <row r="1242" spans="4:4" x14ac:dyDescent="0.25">
      <c r="D1242" s="133"/>
    </row>
    <row r="1243" spans="4:4" x14ac:dyDescent="0.25">
      <c r="D1243" s="133"/>
    </row>
    <row r="1244" spans="4:4" x14ac:dyDescent="0.25">
      <c r="D1244" s="133"/>
    </row>
    <row r="1245" spans="4:4" x14ac:dyDescent="0.25">
      <c r="D1245" s="133"/>
    </row>
    <row r="1246" spans="4:4" x14ac:dyDescent="0.25">
      <c r="D1246" s="133"/>
    </row>
    <row r="1247" spans="4:4" x14ac:dyDescent="0.25">
      <c r="D1247" s="133"/>
    </row>
    <row r="1248" spans="4:4" x14ac:dyDescent="0.25">
      <c r="D1248" s="133"/>
    </row>
    <row r="1249" spans="4:4" x14ac:dyDescent="0.25">
      <c r="D1249" s="133"/>
    </row>
    <row r="1250" spans="4:4" x14ac:dyDescent="0.25">
      <c r="D1250" s="133"/>
    </row>
    <row r="1251" spans="4:4" x14ac:dyDescent="0.25">
      <c r="D1251" s="133"/>
    </row>
    <row r="1252" spans="4:4" x14ac:dyDescent="0.25">
      <c r="D1252" s="133"/>
    </row>
    <row r="1253" spans="4:4" x14ac:dyDescent="0.25">
      <c r="D1253" s="133"/>
    </row>
    <row r="1254" spans="4:4" x14ac:dyDescent="0.25">
      <c r="D1254" s="133"/>
    </row>
    <row r="1255" spans="4:4" x14ac:dyDescent="0.25">
      <c r="D1255" s="133"/>
    </row>
    <row r="1256" spans="4:4" x14ac:dyDescent="0.25">
      <c r="D1256" s="133"/>
    </row>
    <row r="1257" spans="4:4" x14ac:dyDescent="0.25">
      <c r="D1257" s="133"/>
    </row>
    <row r="1258" spans="4:4" x14ac:dyDescent="0.25">
      <c r="D1258" s="133"/>
    </row>
    <row r="1259" spans="4:4" x14ac:dyDescent="0.25">
      <c r="D1259" s="133"/>
    </row>
    <row r="1260" spans="4:4" x14ac:dyDescent="0.25">
      <c r="D1260" s="133"/>
    </row>
    <row r="1261" spans="4:4" x14ac:dyDescent="0.25">
      <c r="D1261" s="133"/>
    </row>
    <row r="1262" spans="4:4" x14ac:dyDescent="0.25">
      <c r="D1262" s="133"/>
    </row>
    <row r="1263" spans="4:4" x14ac:dyDescent="0.25">
      <c r="D1263" s="133"/>
    </row>
    <row r="1264" spans="4:4" x14ac:dyDescent="0.25">
      <c r="D1264" s="133"/>
    </row>
    <row r="1265" spans="4:4" x14ac:dyDescent="0.25">
      <c r="D1265" s="133"/>
    </row>
    <row r="1266" spans="4:4" x14ac:dyDescent="0.25">
      <c r="D1266" s="133"/>
    </row>
    <row r="1267" spans="4:4" x14ac:dyDescent="0.25">
      <c r="D1267" s="133"/>
    </row>
    <row r="1268" spans="4:4" x14ac:dyDescent="0.25">
      <c r="D1268" s="133"/>
    </row>
    <row r="1269" spans="4:4" x14ac:dyDescent="0.25">
      <c r="D1269" s="133"/>
    </row>
    <row r="1270" spans="4:4" x14ac:dyDescent="0.25">
      <c r="D1270" s="133"/>
    </row>
    <row r="1271" spans="4:4" x14ac:dyDescent="0.25">
      <c r="D1271" s="133"/>
    </row>
    <row r="1272" spans="4:4" x14ac:dyDescent="0.25">
      <c r="D1272" s="133"/>
    </row>
    <row r="1273" spans="4:4" x14ac:dyDescent="0.25">
      <c r="D1273" s="133"/>
    </row>
    <row r="1274" spans="4:4" x14ac:dyDescent="0.25">
      <c r="D1274" s="133"/>
    </row>
    <row r="1275" spans="4:4" x14ac:dyDescent="0.25">
      <c r="D1275" s="133"/>
    </row>
    <row r="1276" spans="4:4" x14ac:dyDescent="0.25">
      <c r="D1276" s="133"/>
    </row>
    <row r="1277" spans="4:4" x14ac:dyDescent="0.25">
      <c r="D1277" s="133"/>
    </row>
    <row r="1278" spans="4:4" x14ac:dyDescent="0.25">
      <c r="D1278" s="133"/>
    </row>
    <row r="1279" spans="4:4" x14ac:dyDescent="0.25">
      <c r="D1279" s="133"/>
    </row>
    <row r="1280" spans="4:4" x14ac:dyDescent="0.25">
      <c r="D1280" s="133"/>
    </row>
    <row r="1281" spans="4:4" x14ac:dyDescent="0.25">
      <c r="D1281" s="133"/>
    </row>
    <row r="1282" spans="4:4" x14ac:dyDescent="0.25">
      <c r="D1282" s="133"/>
    </row>
    <row r="1283" spans="4:4" x14ac:dyDescent="0.25">
      <c r="D1283" s="133"/>
    </row>
    <row r="1284" spans="4:4" x14ac:dyDescent="0.25">
      <c r="D1284" s="133"/>
    </row>
    <row r="1285" spans="4:4" x14ac:dyDescent="0.25">
      <c r="D1285" s="133"/>
    </row>
    <row r="1286" spans="4:4" x14ac:dyDescent="0.25">
      <c r="D1286" s="133"/>
    </row>
    <row r="1287" spans="4:4" x14ac:dyDescent="0.25">
      <c r="D1287" s="133"/>
    </row>
    <row r="1288" spans="4:4" x14ac:dyDescent="0.25">
      <c r="D1288" s="133"/>
    </row>
    <row r="1289" spans="4:4" x14ac:dyDescent="0.25">
      <c r="D1289" s="133"/>
    </row>
    <row r="1290" spans="4:4" x14ac:dyDescent="0.25">
      <c r="D1290" s="133"/>
    </row>
    <row r="1291" spans="4:4" x14ac:dyDescent="0.25">
      <c r="D1291" s="133"/>
    </row>
    <row r="1292" spans="4:4" x14ac:dyDescent="0.25">
      <c r="D1292" s="133"/>
    </row>
    <row r="1293" spans="4:4" x14ac:dyDescent="0.25">
      <c r="D1293" s="133"/>
    </row>
    <row r="1294" spans="4:4" x14ac:dyDescent="0.25">
      <c r="D1294" s="133"/>
    </row>
    <row r="1295" spans="4:4" x14ac:dyDescent="0.25">
      <c r="D1295" s="133"/>
    </row>
    <row r="1296" spans="4:4" x14ac:dyDescent="0.25">
      <c r="D1296" s="133"/>
    </row>
    <row r="1297" spans="4:4" x14ac:dyDescent="0.25">
      <c r="D1297" s="133"/>
    </row>
    <row r="1298" spans="4:4" x14ac:dyDescent="0.25">
      <c r="D1298" s="133"/>
    </row>
    <row r="1299" spans="4:4" x14ac:dyDescent="0.25">
      <c r="D1299" s="133"/>
    </row>
    <row r="1300" spans="4:4" x14ac:dyDescent="0.25">
      <c r="D1300" s="133"/>
    </row>
    <row r="1301" spans="4:4" x14ac:dyDescent="0.25">
      <c r="D1301" s="133"/>
    </row>
    <row r="1302" spans="4:4" x14ac:dyDescent="0.25">
      <c r="D1302" s="133"/>
    </row>
    <row r="1303" spans="4:4" x14ac:dyDescent="0.25">
      <c r="D1303" s="133"/>
    </row>
    <row r="1304" spans="4:4" x14ac:dyDescent="0.25">
      <c r="D1304" s="133"/>
    </row>
    <row r="1305" spans="4:4" x14ac:dyDescent="0.25">
      <c r="D1305" s="133"/>
    </row>
    <row r="1306" spans="4:4" x14ac:dyDescent="0.25">
      <c r="D1306" s="133"/>
    </row>
    <row r="1307" spans="4:4" x14ac:dyDescent="0.25">
      <c r="D1307" s="133"/>
    </row>
    <row r="1308" spans="4:4" x14ac:dyDescent="0.25">
      <c r="D1308" s="133"/>
    </row>
    <row r="1309" spans="4:4" x14ac:dyDescent="0.25">
      <c r="D1309" s="133"/>
    </row>
    <row r="1310" spans="4:4" x14ac:dyDescent="0.25">
      <c r="D1310" s="133"/>
    </row>
    <row r="1311" spans="4:4" x14ac:dyDescent="0.25">
      <c r="D1311" s="133"/>
    </row>
    <row r="1312" spans="4:4" x14ac:dyDescent="0.25">
      <c r="D1312" s="133"/>
    </row>
    <row r="1313" spans="4:4" x14ac:dyDescent="0.25">
      <c r="D1313" s="133"/>
    </row>
    <row r="1314" spans="4:4" x14ac:dyDescent="0.25">
      <c r="D1314" s="133"/>
    </row>
    <row r="1315" spans="4:4" x14ac:dyDescent="0.25">
      <c r="D1315" s="133"/>
    </row>
    <row r="1316" spans="4:4" x14ac:dyDescent="0.25">
      <c r="D1316" s="133"/>
    </row>
    <row r="1317" spans="4:4" x14ac:dyDescent="0.25">
      <c r="D1317" s="133"/>
    </row>
    <row r="1318" spans="4:4" x14ac:dyDescent="0.25">
      <c r="D1318" s="133"/>
    </row>
    <row r="1319" spans="4:4" x14ac:dyDescent="0.25">
      <c r="D1319" s="133"/>
    </row>
    <row r="1320" spans="4:4" x14ac:dyDescent="0.25">
      <c r="D1320" s="133"/>
    </row>
    <row r="1321" spans="4:4" x14ac:dyDescent="0.25">
      <c r="D1321" s="133"/>
    </row>
    <row r="1322" spans="4:4" x14ac:dyDescent="0.25">
      <c r="D1322" s="133"/>
    </row>
    <row r="1323" spans="4:4" x14ac:dyDescent="0.25">
      <c r="D1323" s="133"/>
    </row>
    <row r="1324" spans="4:4" x14ac:dyDescent="0.25">
      <c r="D1324" s="133"/>
    </row>
    <row r="1325" spans="4:4" x14ac:dyDescent="0.25">
      <c r="D1325" s="133"/>
    </row>
    <row r="1326" spans="4:4" x14ac:dyDescent="0.25">
      <c r="D1326" s="133"/>
    </row>
    <row r="1327" spans="4:4" x14ac:dyDescent="0.25">
      <c r="D1327" s="133"/>
    </row>
    <row r="1328" spans="4:4" x14ac:dyDescent="0.25">
      <c r="D1328" s="133"/>
    </row>
    <row r="1329" spans="4:4" x14ac:dyDescent="0.25">
      <c r="D1329" s="133"/>
    </row>
    <row r="1330" spans="4:4" x14ac:dyDescent="0.25">
      <c r="D1330" s="133"/>
    </row>
    <row r="1331" spans="4:4" x14ac:dyDescent="0.25">
      <c r="D1331" s="133"/>
    </row>
    <row r="1332" spans="4:4" x14ac:dyDescent="0.25">
      <c r="D1332" s="133"/>
    </row>
    <row r="1333" spans="4:4" x14ac:dyDescent="0.25">
      <c r="D1333" s="133"/>
    </row>
    <row r="1334" spans="4:4" x14ac:dyDescent="0.25">
      <c r="D1334" s="133"/>
    </row>
    <row r="1335" spans="4:4" x14ac:dyDescent="0.25">
      <c r="D1335" s="133"/>
    </row>
    <row r="1336" spans="4:4" x14ac:dyDescent="0.25">
      <c r="D1336" s="133"/>
    </row>
    <row r="1337" spans="4:4" x14ac:dyDescent="0.25">
      <c r="D1337" s="133"/>
    </row>
    <row r="1338" spans="4:4" x14ac:dyDescent="0.25">
      <c r="D1338" s="133"/>
    </row>
    <row r="1339" spans="4:4" x14ac:dyDescent="0.25">
      <c r="D1339" s="133"/>
    </row>
    <row r="1340" spans="4:4" x14ac:dyDescent="0.25">
      <c r="D1340" s="133"/>
    </row>
    <row r="1341" spans="4:4" x14ac:dyDescent="0.25">
      <c r="D1341" s="133"/>
    </row>
    <row r="1342" spans="4:4" x14ac:dyDescent="0.25">
      <c r="D1342" s="133"/>
    </row>
    <row r="1343" spans="4:4" x14ac:dyDescent="0.25">
      <c r="D1343" s="133"/>
    </row>
    <row r="1344" spans="4:4" x14ac:dyDescent="0.25">
      <c r="D1344" s="133"/>
    </row>
    <row r="1345" spans="4:4" x14ac:dyDescent="0.25">
      <c r="D1345" s="133"/>
    </row>
    <row r="1346" spans="4:4" x14ac:dyDescent="0.25">
      <c r="D1346" s="133"/>
    </row>
    <row r="1347" spans="4:4" x14ac:dyDescent="0.25">
      <c r="D1347" s="133"/>
    </row>
    <row r="1348" spans="4:4" x14ac:dyDescent="0.25">
      <c r="D1348" s="133"/>
    </row>
    <row r="1349" spans="4:4" x14ac:dyDescent="0.25">
      <c r="D1349" s="133"/>
    </row>
    <row r="1350" spans="4:4" x14ac:dyDescent="0.25">
      <c r="D1350" s="133"/>
    </row>
    <row r="1351" spans="4:4" x14ac:dyDescent="0.25">
      <c r="D1351" s="133"/>
    </row>
    <row r="1352" spans="4:4" x14ac:dyDescent="0.25">
      <c r="D1352" s="133"/>
    </row>
    <row r="1353" spans="4:4" x14ac:dyDescent="0.25">
      <c r="D1353" s="133"/>
    </row>
    <row r="1354" spans="4:4" x14ac:dyDescent="0.25">
      <c r="D1354" s="133"/>
    </row>
    <row r="1355" spans="4:4" x14ac:dyDescent="0.25">
      <c r="D1355" s="133"/>
    </row>
    <row r="1356" spans="4:4" x14ac:dyDescent="0.25">
      <c r="D1356" s="133"/>
    </row>
    <row r="1357" spans="4:4" x14ac:dyDescent="0.25">
      <c r="D1357" s="133"/>
    </row>
    <row r="1358" spans="4:4" x14ac:dyDescent="0.25">
      <c r="D1358" s="133"/>
    </row>
    <row r="1359" spans="4:4" x14ac:dyDescent="0.25">
      <c r="D1359" s="133"/>
    </row>
    <row r="1360" spans="4:4" x14ac:dyDescent="0.25">
      <c r="D1360" s="133"/>
    </row>
    <row r="1361" spans="4:4" x14ac:dyDescent="0.25">
      <c r="D1361" s="133"/>
    </row>
    <row r="1362" spans="4:4" x14ac:dyDescent="0.25">
      <c r="D1362" s="133"/>
    </row>
    <row r="1363" spans="4:4" x14ac:dyDescent="0.25">
      <c r="D1363" s="133"/>
    </row>
    <row r="1364" spans="4:4" x14ac:dyDescent="0.25">
      <c r="D1364" s="133"/>
    </row>
    <row r="1365" spans="4:4" x14ac:dyDescent="0.25">
      <c r="D1365" s="133"/>
    </row>
    <row r="1366" spans="4:4" x14ac:dyDescent="0.25">
      <c r="D1366" s="133"/>
    </row>
    <row r="1367" spans="4:4" x14ac:dyDescent="0.25">
      <c r="D1367" s="133"/>
    </row>
    <row r="1368" spans="4:4" x14ac:dyDescent="0.25">
      <c r="D1368" s="133"/>
    </row>
    <row r="1369" spans="4:4" x14ac:dyDescent="0.25">
      <c r="D1369" s="133"/>
    </row>
    <row r="1370" spans="4:4" x14ac:dyDescent="0.25">
      <c r="D1370" s="133"/>
    </row>
    <row r="1371" spans="4:4" x14ac:dyDescent="0.25">
      <c r="D1371" s="133"/>
    </row>
    <row r="1372" spans="4:4" x14ac:dyDescent="0.25">
      <c r="D1372" s="133"/>
    </row>
    <row r="1373" spans="4:4" x14ac:dyDescent="0.25">
      <c r="D1373" s="133"/>
    </row>
    <row r="1374" spans="4:4" x14ac:dyDescent="0.25">
      <c r="D1374" s="133"/>
    </row>
    <row r="1375" spans="4:4" x14ac:dyDescent="0.25">
      <c r="D1375" s="133"/>
    </row>
    <row r="1376" spans="4:4" x14ac:dyDescent="0.25">
      <c r="D1376" s="133"/>
    </row>
    <row r="1377" spans="4:4" x14ac:dyDescent="0.25">
      <c r="D1377" s="133"/>
    </row>
    <row r="1378" spans="4:4" x14ac:dyDescent="0.25">
      <c r="D1378" s="133"/>
    </row>
    <row r="1379" spans="4:4" x14ac:dyDescent="0.25">
      <c r="D1379" s="133"/>
    </row>
    <row r="1380" spans="4:4" x14ac:dyDescent="0.25">
      <c r="D1380" s="133"/>
    </row>
    <row r="1381" spans="4:4" x14ac:dyDescent="0.25">
      <c r="D1381" s="133"/>
    </row>
    <row r="1382" spans="4:4" x14ac:dyDescent="0.25">
      <c r="D1382" s="133"/>
    </row>
    <row r="1383" spans="4:4" x14ac:dyDescent="0.25">
      <c r="D1383" s="133"/>
    </row>
    <row r="1384" spans="4:4" x14ac:dyDescent="0.25">
      <c r="D1384" s="133"/>
    </row>
    <row r="1385" spans="4:4" x14ac:dyDescent="0.25">
      <c r="D1385" s="133"/>
    </row>
    <row r="1386" spans="4:4" x14ac:dyDescent="0.25">
      <c r="D1386" s="133"/>
    </row>
    <row r="1387" spans="4:4" x14ac:dyDescent="0.25">
      <c r="D1387" s="133"/>
    </row>
    <row r="1388" spans="4:4" x14ac:dyDescent="0.25">
      <c r="D1388" s="133"/>
    </row>
    <row r="1389" spans="4:4" x14ac:dyDescent="0.25">
      <c r="D1389" s="133"/>
    </row>
    <row r="1390" spans="4:4" x14ac:dyDescent="0.25">
      <c r="D1390" s="133"/>
    </row>
    <row r="1391" spans="4:4" x14ac:dyDescent="0.25">
      <c r="D1391" s="133"/>
    </row>
    <row r="1392" spans="4:4" x14ac:dyDescent="0.25">
      <c r="D1392" s="133"/>
    </row>
    <row r="1393" spans="4:4" x14ac:dyDescent="0.25">
      <c r="D1393" s="133"/>
    </row>
    <row r="1394" spans="4:4" x14ac:dyDescent="0.25">
      <c r="D1394" s="133"/>
    </row>
    <row r="1395" spans="4:4" x14ac:dyDescent="0.25">
      <c r="D1395" s="133"/>
    </row>
    <row r="1396" spans="4:4" x14ac:dyDescent="0.25">
      <c r="D1396" s="133"/>
    </row>
    <row r="1397" spans="4:4" x14ac:dyDescent="0.25">
      <c r="D1397" s="133"/>
    </row>
    <row r="1398" spans="4:4" x14ac:dyDescent="0.25">
      <c r="D1398" s="133"/>
    </row>
    <row r="1399" spans="4:4" x14ac:dyDescent="0.25">
      <c r="D1399" s="133"/>
    </row>
    <row r="1400" spans="4:4" x14ac:dyDescent="0.25">
      <c r="D1400" s="133"/>
    </row>
    <row r="1401" spans="4:4" x14ac:dyDescent="0.25">
      <c r="D1401" s="133"/>
    </row>
    <row r="1402" spans="4:4" x14ac:dyDescent="0.25">
      <c r="D1402" s="133"/>
    </row>
    <row r="1403" spans="4:4" x14ac:dyDescent="0.25">
      <c r="D1403" s="133"/>
    </row>
    <row r="1404" spans="4:4" x14ac:dyDescent="0.25">
      <c r="D1404" s="133"/>
    </row>
    <row r="1405" spans="4:4" x14ac:dyDescent="0.25">
      <c r="D1405" s="133"/>
    </row>
    <row r="1406" spans="4:4" x14ac:dyDescent="0.25">
      <c r="D1406" s="133"/>
    </row>
    <row r="1407" spans="4:4" x14ac:dyDescent="0.25">
      <c r="D1407" s="133"/>
    </row>
    <row r="1408" spans="4:4" x14ac:dyDescent="0.25">
      <c r="D1408" s="133"/>
    </row>
    <row r="1409" spans="4:4" x14ac:dyDescent="0.25">
      <c r="D1409" s="133"/>
    </row>
    <row r="1410" spans="4:4" x14ac:dyDescent="0.25">
      <c r="D1410" s="133"/>
    </row>
    <row r="1411" spans="4:4" x14ac:dyDescent="0.25">
      <c r="D1411" s="133"/>
    </row>
    <row r="1412" spans="4:4" x14ac:dyDescent="0.25">
      <c r="D1412" s="133"/>
    </row>
    <row r="1413" spans="4:4" x14ac:dyDescent="0.25">
      <c r="D1413" s="133"/>
    </row>
    <row r="1414" spans="4:4" x14ac:dyDescent="0.25">
      <c r="D1414" s="133"/>
    </row>
    <row r="1415" spans="4:4" x14ac:dyDescent="0.25">
      <c r="D1415" s="133"/>
    </row>
    <row r="1416" spans="4:4" x14ac:dyDescent="0.25">
      <c r="D1416" s="133"/>
    </row>
    <row r="1417" spans="4:4" x14ac:dyDescent="0.25">
      <c r="D1417" s="133"/>
    </row>
    <row r="1418" spans="4:4" x14ac:dyDescent="0.25">
      <c r="D1418" s="133"/>
    </row>
    <row r="1419" spans="4:4" x14ac:dyDescent="0.25">
      <c r="D1419" s="133"/>
    </row>
    <row r="1420" spans="4:4" x14ac:dyDescent="0.25">
      <c r="D1420" s="133"/>
    </row>
    <row r="1421" spans="4:4" x14ac:dyDescent="0.25">
      <c r="D1421" s="133"/>
    </row>
    <row r="1422" spans="4:4" x14ac:dyDescent="0.25">
      <c r="D1422" s="133"/>
    </row>
    <row r="1423" spans="4:4" x14ac:dyDescent="0.25">
      <c r="D1423" s="133"/>
    </row>
    <row r="1424" spans="4:4" x14ac:dyDescent="0.25">
      <c r="D1424" s="133"/>
    </row>
    <row r="1425" spans="4:4" x14ac:dyDescent="0.25">
      <c r="D1425" s="133"/>
    </row>
    <row r="1426" spans="4:4" x14ac:dyDescent="0.25">
      <c r="D1426" s="133"/>
    </row>
    <row r="1427" spans="4:4" x14ac:dyDescent="0.25">
      <c r="D1427" s="133"/>
    </row>
    <row r="1428" spans="4:4" x14ac:dyDescent="0.25">
      <c r="D1428" s="133"/>
    </row>
    <row r="1429" spans="4:4" x14ac:dyDescent="0.25">
      <c r="D1429" s="133"/>
    </row>
    <row r="1430" spans="4:4" x14ac:dyDescent="0.25">
      <c r="D1430" s="133"/>
    </row>
    <row r="1431" spans="4:4" x14ac:dyDescent="0.25">
      <c r="D1431" s="133"/>
    </row>
    <row r="1432" spans="4:4" x14ac:dyDescent="0.25">
      <c r="D1432" s="133"/>
    </row>
    <row r="1433" spans="4:4" x14ac:dyDescent="0.25">
      <c r="D1433" s="133"/>
    </row>
    <row r="1434" spans="4:4" x14ac:dyDescent="0.25">
      <c r="D1434" s="133"/>
    </row>
    <row r="1435" spans="4:4" x14ac:dyDescent="0.25">
      <c r="D1435" s="133"/>
    </row>
    <row r="1436" spans="4:4" x14ac:dyDescent="0.25">
      <c r="D1436" s="133"/>
    </row>
    <row r="1437" spans="4:4" x14ac:dyDescent="0.25">
      <c r="D1437" s="133"/>
    </row>
    <row r="1438" spans="4:4" x14ac:dyDescent="0.25">
      <c r="D1438" s="133"/>
    </row>
    <row r="1439" spans="4:4" x14ac:dyDescent="0.25">
      <c r="D1439" s="133"/>
    </row>
    <row r="1440" spans="4:4" x14ac:dyDescent="0.25">
      <c r="D1440" s="133"/>
    </row>
    <row r="1441" spans="4:4" x14ac:dyDescent="0.25">
      <c r="D1441" s="133"/>
    </row>
    <row r="1442" spans="4:4" x14ac:dyDescent="0.25">
      <c r="D1442" s="133"/>
    </row>
    <row r="1443" spans="4:4" x14ac:dyDescent="0.25">
      <c r="D1443" s="133"/>
    </row>
    <row r="1444" spans="4:4" x14ac:dyDescent="0.25">
      <c r="D1444" s="133"/>
    </row>
    <row r="1445" spans="4:4" x14ac:dyDescent="0.25">
      <c r="D1445" s="133"/>
    </row>
    <row r="1446" spans="4:4" x14ac:dyDescent="0.25">
      <c r="D1446" s="133"/>
    </row>
    <row r="1447" spans="4:4" x14ac:dyDescent="0.25">
      <c r="D1447" s="133"/>
    </row>
    <row r="1448" spans="4:4" x14ac:dyDescent="0.25">
      <c r="D1448" s="133"/>
    </row>
    <row r="1449" spans="4:4" x14ac:dyDescent="0.25">
      <c r="D1449" s="133"/>
    </row>
    <row r="1450" spans="4:4" x14ac:dyDescent="0.25">
      <c r="D1450" s="133"/>
    </row>
    <row r="1451" spans="4:4" x14ac:dyDescent="0.25">
      <c r="D1451" s="133"/>
    </row>
    <row r="1452" spans="4:4" x14ac:dyDescent="0.25">
      <c r="D1452" s="133"/>
    </row>
    <row r="1453" spans="4:4" x14ac:dyDescent="0.25">
      <c r="D1453" s="133"/>
    </row>
    <row r="1454" spans="4:4" x14ac:dyDescent="0.25">
      <c r="D1454" s="133"/>
    </row>
    <row r="1455" spans="4:4" x14ac:dyDescent="0.25">
      <c r="D1455" s="133"/>
    </row>
    <row r="1456" spans="4:4" x14ac:dyDescent="0.25">
      <c r="D1456" s="133"/>
    </row>
    <row r="1457" spans="4:4" x14ac:dyDescent="0.25">
      <c r="D1457" s="133"/>
    </row>
    <row r="1458" spans="4:4" x14ac:dyDescent="0.25">
      <c r="D1458" s="133"/>
    </row>
    <row r="1459" spans="4:4" x14ac:dyDescent="0.25">
      <c r="D1459" s="133"/>
    </row>
    <row r="1460" spans="4:4" x14ac:dyDescent="0.25">
      <c r="D1460" s="133"/>
    </row>
    <row r="1461" spans="4:4" x14ac:dyDescent="0.25">
      <c r="D1461" s="133"/>
    </row>
    <row r="1462" spans="4:4" x14ac:dyDescent="0.25">
      <c r="D1462" s="133"/>
    </row>
    <row r="1463" spans="4:4" x14ac:dyDescent="0.25">
      <c r="D1463" s="133"/>
    </row>
    <row r="1464" spans="4:4" x14ac:dyDescent="0.25">
      <c r="D1464" s="133"/>
    </row>
    <row r="1465" spans="4:4" x14ac:dyDescent="0.25">
      <c r="D1465" s="133"/>
    </row>
    <row r="1466" spans="4:4" x14ac:dyDescent="0.25">
      <c r="D1466" s="133"/>
    </row>
    <row r="1467" spans="4:4" x14ac:dyDescent="0.25">
      <c r="D1467" s="133"/>
    </row>
    <row r="1468" spans="4:4" x14ac:dyDescent="0.25">
      <c r="D1468" s="133"/>
    </row>
    <row r="1469" spans="4:4" x14ac:dyDescent="0.25">
      <c r="D1469" s="133"/>
    </row>
    <row r="1470" spans="4:4" x14ac:dyDescent="0.25">
      <c r="D1470" s="133"/>
    </row>
    <row r="1471" spans="4:4" x14ac:dyDescent="0.25">
      <c r="D1471" s="133"/>
    </row>
    <row r="1472" spans="4:4" x14ac:dyDescent="0.25">
      <c r="D1472" s="133"/>
    </row>
    <row r="1473" spans="4:4" x14ac:dyDescent="0.25">
      <c r="D1473" s="133"/>
    </row>
    <row r="1474" spans="4:4" x14ac:dyDescent="0.25">
      <c r="D1474" s="133"/>
    </row>
    <row r="1475" spans="4:4" x14ac:dyDescent="0.25">
      <c r="D1475" s="133"/>
    </row>
    <row r="1476" spans="4:4" x14ac:dyDescent="0.25">
      <c r="D1476" s="133"/>
    </row>
    <row r="1477" spans="4:4" x14ac:dyDescent="0.25">
      <c r="D1477" s="133"/>
    </row>
    <row r="1478" spans="4:4" x14ac:dyDescent="0.25">
      <c r="D1478" s="133"/>
    </row>
    <row r="1479" spans="4:4" x14ac:dyDescent="0.25">
      <c r="D1479" s="133"/>
    </row>
    <row r="1480" spans="4:4" x14ac:dyDescent="0.25">
      <c r="D1480" s="133"/>
    </row>
    <row r="1481" spans="4:4" x14ac:dyDescent="0.25">
      <c r="D1481" s="133"/>
    </row>
    <row r="1482" spans="4:4" x14ac:dyDescent="0.25">
      <c r="D1482" s="133"/>
    </row>
    <row r="1483" spans="4:4" x14ac:dyDescent="0.25">
      <c r="D1483" s="133"/>
    </row>
    <row r="1484" spans="4:4" x14ac:dyDescent="0.25">
      <c r="D1484" s="133"/>
    </row>
    <row r="1485" spans="4:4" x14ac:dyDescent="0.25">
      <c r="D1485" s="133"/>
    </row>
    <row r="1486" spans="4:4" x14ac:dyDescent="0.25">
      <c r="D1486" s="133"/>
    </row>
    <row r="1487" spans="4:4" x14ac:dyDescent="0.25">
      <c r="D1487" s="133"/>
    </row>
    <row r="1488" spans="4:4" x14ac:dyDescent="0.25">
      <c r="D1488" s="133"/>
    </row>
    <row r="1489" spans="4:4" x14ac:dyDescent="0.25">
      <c r="D1489" s="133"/>
    </row>
    <row r="1490" spans="4:4" x14ac:dyDescent="0.25">
      <c r="D1490" s="133"/>
    </row>
    <row r="1491" spans="4:4" x14ac:dyDescent="0.25">
      <c r="D1491" s="133"/>
    </row>
    <row r="1492" spans="4:4" x14ac:dyDescent="0.25">
      <c r="D1492" s="133"/>
    </row>
    <row r="1493" spans="4:4" x14ac:dyDescent="0.25">
      <c r="D1493" s="133"/>
    </row>
    <row r="1494" spans="4:4" x14ac:dyDescent="0.25">
      <c r="D1494" s="133"/>
    </row>
    <row r="1495" spans="4:4" x14ac:dyDescent="0.25">
      <c r="D1495" s="133"/>
    </row>
    <row r="1496" spans="4:4" x14ac:dyDescent="0.25">
      <c r="D1496" s="133"/>
    </row>
    <row r="1497" spans="4:4" x14ac:dyDescent="0.25">
      <c r="D1497" s="133"/>
    </row>
    <row r="1498" spans="4:4" x14ac:dyDescent="0.25">
      <c r="D1498" s="133"/>
    </row>
    <row r="1499" spans="4:4" x14ac:dyDescent="0.25">
      <c r="D1499" s="133"/>
    </row>
    <row r="1500" spans="4:4" x14ac:dyDescent="0.25">
      <c r="D1500" s="133"/>
    </row>
    <row r="1501" spans="4:4" x14ac:dyDescent="0.25">
      <c r="D1501" s="133"/>
    </row>
    <row r="1502" spans="4:4" x14ac:dyDescent="0.25">
      <c r="D1502" s="133"/>
    </row>
    <row r="1503" spans="4:4" x14ac:dyDescent="0.25">
      <c r="D1503" s="133"/>
    </row>
    <row r="1504" spans="4:4" x14ac:dyDescent="0.25">
      <c r="D1504" s="133"/>
    </row>
    <row r="1505" spans="4:4" x14ac:dyDescent="0.25">
      <c r="D1505" s="133"/>
    </row>
    <row r="1506" spans="4:4" x14ac:dyDescent="0.25">
      <c r="D1506" s="133"/>
    </row>
    <row r="1507" spans="4:4" x14ac:dyDescent="0.25">
      <c r="D1507" s="133"/>
    </row>
    <row r="1508" spans="4:4" x14ac:dyDescent="0.25">
      <c r="D1508" s="133"/>
    </row>
    <row r="1509" spans="4:4" x14ac:dyDescent="0.25">
      <c r="D1509" s="133"/>
    </row>
    <row r="1510" spans="4:4" x14ac:dyDescent="0.25">
      <c r="D1510" s="133"/>
    </row>
    <row r="1511" spans="4:4" x14ac:dyDescent="0.25">
      <c r="D1511" s="133"/>
    </row>
    <row r="1512" spans="4:4" x14ac:dyDescent="0.25">
      <c r="D1512" s="133"/>
    </row>
    <row r="1513" spans="4:4" x14ac:dyDescent="0.25">
      <c r="D1513" s="133"/>
    </row>
    <row r="1514" spans="4:4" x14ac:dyDescent="0.25">
      <c r="D1514" s="133"/>
    </row>
    <row r="1515" spans="4:4" x14ac:dyDescent="0.25">
      <c r="D1515" s="133"/>
    </row>
    <row r="1516" spans="4:4" x14ac:dyDescent="0.25">
      <c r="D1516" s="133"/>
    </row>
    <row r="1517" spans="4:4" x14ac:dyDescent="0.25">
      <c r="D1517" s="133"/>
    </row>
    <row r="1518" spans="4:4" x14ac:dyDescent="0.25">
      <c r="D1518" s="133"/>
    </row>
    <row r="1519" spans="4:4" x14ac:dyDescent="0.25">
      <c r="D1519" s="133"/>
    </row>
    <row r="1520" spans="4:4" x14ac:dyDescent="0.25">
      <c r="D1520" s="133"/>
    </row>
    <row r="1521" spans="4:4" x14ac:dyDescent="0.25">
      <c r="D1521" s="133"/>
    </row>
    <row r="1522" spans="4:4" x14ac:dyDescent="0.25">
      <c r="D1522" s="133"/>
    </row>
    <row r="1523" spans="4:4" x14ac:dyDescent="0.25">
      <c r="D1523" s="133"/>
    </row>
    <row r="1524" spans="4:4" x14ac:dyDescent="0.25">
      <c r="D1524" s="133"/>
    </row>
    <row r="1525" spans="4:4" x14ac:dyDescent="0.25">
      <c r="D1525" s="133"/>
    </row>
    <row r="1526" spans="4:4" x14ac:dyDescent="0.25">
      <c r="D1526" s="133"/>
    </row>
    <row r="1527" spans="4:4" x14ac:dyDescent="0.25">
      <c r="D1527" s="133"/>
    </row>
    <row r="1528" spans="4:4" x14ac:dyDescent="0.25">
      <c r="D1528" s="133"/>
    </row>
    <row r="1529" spans="4:4" x14ac:dyDescent="0.25">
      <c r="D1529" s="133"/>
    </row>
    <row r="1530" spans="4:4" x14ac:dyDescent="0.25">
      <c r="D1530" s="133"/>
    </row>
    <row r="1531" spans="4:4" x14ac:dyDescent="0.25">
      <c r="D1531" s="133"/>
    </row>
    <row r="1532" spans="4:4" x14ac:dyDescent="0.25">
      <c r="D1532" s="133"/>
    </row>
    <row r="1533" spans="4:4" x14ac:dyDescent="0.25">
      <c r="D1533" s="133"/>
    </row>
    <row r="1534" spans="4:4" x14ac:dyDescent="0.25">
      <c r="D1534" s="133"/>
    </row>
    <row r="1535" spans="4:4" x14ac:dyDescent="0.25">
      <c r="D1535" s="133"/>
    </row>
    <row r="1536" spans="4:4" x14ac:dyDescent="0.25">
      <c r="D1536" s="133"/>
    </row>
    <row r="1537" spans="4:4" x14ac:dyDescent="0.25">
      <c r="D1537" s="133"/>
    </row>
    <row r="1538" spans="4:4" x14ac:dyDescent="0.25">
      <c r="D1538" s="133"/>
    </row>
    <row r="1539" spans="4:4" x14ac:dyDescent="0.25">
      <c r="D1539" s="133"/>
    </row>
    <row r="1540" spans="4:4" x14ac:dyDescent="0.25">
      <c r="D1540" s="133"/>
    </row>
    <row r="1541" spans="4:4" x14ac:dyDescent="0.25">
      <c r="D1541" s="133"/>
    </row>
    <row r="1542" spans="4:4" x14ac:dyDescent="0.25">
      <c r="D1542" s="133"/>
    </row>
    <row r="1543" spans="4:4" x14ac:dyDescent="0.25">
      <c r="D1543" s="133"/>
    </row>
    <row r="1544" spans="4:4" x14ac:dyDescent="0.25">
      <c r="D1544" s="133"/>
    </row>
    <row r="1545" spans="4:4" x14ac:dyDescent="0.25">
      <c r="D1545" s="133"/>
    </row>
    <row r="1546" spans="4:4" x14ac:dyDescent="0.25">
      <c r="D1546" s="133"/>
    </row>
    <row r="1547" spans="4:4" x14ac:dyDescent="0.25">
      <c r="D1547" s="133"/>
    </row>
    <row r="1548" spans="4:4" x14ac:dyDescent="0.25">
      <c r="D1548" s="133"/>
    </row>
    <row r="1549" spans="4:4" x14ac:dyDescent="0.25">
      <c r="D1549" s="133"/>
    </row>
    <row r="1550" spans="4:4" x14ac:dyDescent="0.25">
      <c r="D1550" s="133"/>
    </row>
    <row r="1551" spans="4:4" x14ac:dyDescent="0.25">
      <c r="D1551" s="133"/>
    </row>
    <row r="1552" spans="4:4" x14ac:dyDescent="0.25">
      <c r="D1552" s="133"/>
    </row>
    <row r="1553" spans="4:4" x14ac:dyDescent="0.25">
      <c r="D1553" s="133"/>
    </row>
    <row r="1554" spans="4:4" x14ac:dyDescent="0.25">
      <c r="D1554" s="133"/>
    </row>
    <row r="1555" spans="4:4" x14ac:dyDescent="0.25">
      <c r="D1555" s="133"/>
    </row>
    <row r="1556" spans="4:4" x14ac:dyDescent="0.25">
      <c r="D1556" s="133"/>
    </row>
    <row r="1557" spans="4:4" x14ac:dyDescent="0.25">
      <c r="D1557" s="133"/>
    </row>
    <row r="1558" spans="4:4" x14ac:dyDescent="0.25">
      <c r="D1558" s="133"/>
    </row>
    <row r="1559" spans="4:4" x14ac:dyDescent="0.25">
      <c r="D1559" s="133"/>
    </row>
    <row r="1560" spans="4:4" x14ac:dyDescent="0.25">
      <c r="D1560" s="133"/>
    </row>
    <row r="1561" spans="4:4" x14ac:dyDescent="0.25">
      <c r="D1561" s="133"/>
    </row>
    <row r="1562" spans="4:4" x14ac:dyDescent="0.25">
      <c r="D1562" s="133"/>
    </row>
    <row r="1563" spans="4:4" x14ac:dyDescent="0.25">
      <c r="D1563" s="133"/>
    </row>
    <row r="1564" spans="4:4" x14ac:dyDescent="0.25">
      <c r="D1564" s="133"/>
    </row>
    <row r="1565" spans="4:4" x14ac:dyDescent="0.25">
      <c r="D1565" s="133"/>
    </row>
    <row r="1566" spans="4:4" x14ac:dyDescent="0.25">
      <c r="D1566" s="133"/>
    </row>
    <row r="1567" spans="4:4" x14ac:dyDescent="0.25">
      <c r="D1567" s="133"/>
    </row>
    <row r="1568" spans="4:4" x14ac:dyDescent="0.25">
      <c r="D1568" s="133"/>
    </row>
    <row r="1569" spans="4:4" x14ac:dyDescent="0.25">
      <c r="D1569" s="133"/>
    </row>
    <row r="1570" spans="4:4" x14ac:dyDescent="0.25">
      <c r="D1570" s="133"/>
    </row>
    <row r="1571" spans="4:4" x14ac:dyDescent="0.25">
      <c r="D1571" s="133"/>
    </row>
    <row r="1572" spans="4:4" x14ac:dyDescent="0.25">
      <c r="D1572" s="133"/>
    </row>
    <row r="1573" spans="4:4" x14ac:dyDescent="0.25">
      <c r="D1573" s="133"/>
    </row>
    <row r="1574" spans="4:4" x14ac:dyDescent="0.25">
      <c r="D1574" s="133"/>
    </row>
    <row r="1575" spans="4:4" x14ac:dyDescent="0.25">
      <c r="D1575" s="133"/>
    </row>
    <row r="1576" spans="4:4" x14ac:dyDescent="0.25">
      <c r="D1576" s="133"/>
    </row>
    <row r="1577" spans="4:4" x14ac:dyDescent="0.25">
      <c r="D1577" s="133"/>
    </row>
    <row r="1578" spans="4:4" x14ac:dyDescent="0.25">
      <c r="D1578" s="133"/>
    </row>
    <row r="1579" spans="4:4" x14ac:dyDescent="0.25">
      <c r="D1579" s="133"/>
    </row>
    <row r="1580" spans="4:4" x14ac:dyDescent="0.25">
      <c r="D1580" s="133"/>
    </row>
    <row r="1581" spans="4:4" x14ac:dyDescent="0.25">
      <c r="D1581" s="133"/>
    </row>
    <row r="1582" spans="4:4" x14ac:dyDescent="0.25">
      <c r="D1582" s="133"/>
    </row>
    <row r="1583" spans="4:4" x14ac:dyDescent="0.25">
      <c r="D1583" s="133"/>
    </row>
    <row r="1584" spans="4:4" x14ac:dyDescent="0.25">
      <c r="D1584" s="133"/>
    </row>
    <row r="1585" spans="4:4" x14ac:dyDescent="0.25">
      <c r="D1585" s="133"/>
    </row>
    <row r="1586" spans="4:4" x14ac:dyDescent="0.25">
      <c r="D1586" s="133"/>
    </row>
    <row r="1587" spans="4:4" x14ac:dyDescent="0.25">
      <c r="D1587" s="133"/>
    </row>
    <row r="1588" spans="4:4" x14ac:dyDescent="0.25">
      <c r="D1588" s="133"/>
    </row>
    <row r="1589" spans="4:4" x14ac:dyDescent="0.25">
      <c r="D1589" s="133"/>
    </row>
    <row r="1590" spans="4:4" x14ac:dyDescent="0.25">
      <c r="D1590" s="133"/>
    </row>
    <row r="1591" spans="4:4" x14ac:dyDescent="0.25">
      <c r="D1591" s="133"/>
    </row>
    <row r="1592" spans="4:4" x14ac:dyDescent="0.25">
      <c r="D1592" s="133"/>
    </row>
    <row r="1593" spans="4:4" x14ac:dyDescent="0.25">
      <c r="D1593" s="133"/>
    </row>
    <row r="1594" spans="4:4" x14ac:dyDescent="0.25">
      <c r="D1594" s="133"/>
    </row>
    <row r="1595" spans="4:4" x14ac:dyDescent="0.25">
      <c r="D1595" s="133"/>
    </row>
    <row r="1596" spans="4:4" x14ac:dyDescent="0.25">
      <c r="D1596" s="133"/>
    </row>
    <row r="1597" spans="4:4" x14ac:dyDescent="0.25">
      <c r="D1597" s="133"/>
    </row>
    <row r="1598" spans="4:4" x14ac:dyDescent="0.25">
      <c r="D1598" s="133"/>
    </row>
    <row r="1599" spans="4:4" x14ac:dyDescent="0.25">
      <c r="D1599" s="133"/>
    </row>
    <row r="1600" spans="4:4" x14ac:dyDescent="0.25">
      <c r="D1600" s="133"/>
    </row>
    <row r="1601" spans="4:4" x14ac:dyDescent="0.25">
      <c r="D1601" s="133"/>
    </row>
    <row r="1602" spans="4:4" x14ac:dyDescent="0.25">
      <c r="D1602" s="133"/>
    </row>
    <row r="1603" spans="4:4" x14ac:dyDescent="0.25">
      <c r="D1603" s="133"/>
    </row>
    <row r="1604" spans="4:4" x14ac:dyDescent="0.25">
      <c r="D1604" s="133"/>
    </row>
    <row r="1605" spans="4:4" x14ac:dyDescent="0.25">
      <c r="D1605" s="133"/>
    </row>
    <row r="1606" spans="4:4" x14ac:dyDescent="0.25">
      <c r="D1606" s="133"/>
    </row>
    <row r="1607" spans="4:4" x14ac:dyDescent="0.25">
      <c r="D1607" s="133"/>
    </row>
    <row r="1608" spans="4:4" x14ac:dyDescent="0.25">
      <c r="D1608" s="133"/>
    </row>
    <row r="1609" spans="4:4" x14ac:dyDescent="0.25">
      <c r="D1609" s="133"/>
    </row>
    <row r="1610" spans="4:4" x14ac:dyDescent="0.25">
      <c r="D1610" s="133"/>
    </row>
    <row r="1611" spans="4:4" x14ac:dyDescent="0.25">
      <c r="D1611" s="133"/>
    </row>
    <row r="1612" spans="4:4" x14ac:dyDescent="0.25">
      <c r="D1612" s="133"/>
    </row>
    <row r="1613" spans="4:4" x14ac:dyDescent="0.25">
      <c r="D1613" s="133"/>
    </row>
    <row r="1614" spans="4:4" x14ac:dyDescent="0.25">
      <c r="D1614" s="133"/>
    </row>
    <row r="1615" spans="4:4" x14ac:dyDescent="0.25">
      <c r="D1615" s="133"/>
    </row>
    <row r="1616" spans="4:4" x14ac:dyDescent="0.25">
      <c r="D1616" s="133"/>
    </row>
    <row r="1617" spans="4:4" x14ac:dyDescent="0.25">
      <c r="D1617" s="133"/>
    </row>
    <row r="1618" spans="4:4" x14ac:dyDescent="0.25">
      <c r="D1618" s="133"/>
    </row>
    <row r="1619" spans="4:4" x14ac:dyDescent="0.25">
      <c r="D1619" s="133"/>
    </row>
    <row r="1620" spans="4:4" x14ac:dyDescent="0.25">
      <c r="D1620" s="133"/>
    </row>
    <row r="1621" spans="4:4" x14ac:dyDescent="0.25">
      <c r="D1621" s="133"/>
    </row>
    <row r="1622" spans="4:4" x14ac:dyDescent="0.25">
      <c r="D1622" s="133"/>
    </row>
    <row r="1623" spans="4:4" x14ac:dyDescent="0.25">
      <c r="D1623" s="133"/>
    </row>
    <row r="1624" spans="4:4" x14ac:dyDescent="0.25">
      <c r="D1624" s="133"/>
    </row>
    <row r="1625" spans="4:4" x14ac:dyDescent="0.25">
      <c r="D1625" s="133"/>
    </row>
    <row r="1626" spans="4:4" x14ac:dyDescent="0.25">
      <c r="D1626" s="133"/>
    </row>
    <row r="1627" spans="4:4" x14ac:dyDescent="0.25">
      <c r="D1627" s="133"/>
    </row>
    <row r="1628" spans="4:4" x14ac:dyDescent="0.25">
      <c r="D1628" s="133"/>
    </row>
    <row r="1629" spans="4:4" x14ac:dyDescent="0.25">
      <c r="D1629" s="133"/>
    </row>
    <row r="1630" spans="4:4" x14ac:dyDescent="0.25">
      <c r="D1630" s="133"/>
    </row>
    <row r="1631" spans="4:4" x14ac:dyDescent="0.25">
      <c r="D1631" s="133"/>
    </row>
    <row r="1632" spans="4:4" x14ac:dyDescent="0.25">
      <c r="D1632" s="133"/>
    </row>
    <row r="1633" spans="4:4" x14ac:dyDescent="0.25">
      <c r="D1633" s="133"/>
    </row>
    <row r="1634" spans="4:4" x14ac:dyDescent="0.25">
      <c r="D1634" s="133"/>
    </row>
    <row r="1635" spans="4:4" x14ac:dyDescent="0.25">
      <c r="D1635" s="133"/>
    </row>
    <row r="1636" spans="4:4" x14ac:dyDescent="0.25">
      <c r="D1636" s="133"/>
    </row>
    <row r="1637" spans="4:4" x14ac:dyDescent="0.25">
      <c r="D1637" s="133"/>
    </row>
    <row r="1638" spans="4:4" x14ac:dyDescent="0.25">
      <c r="D1638" s="133"/>
    </row>
    <row r="1639" spans="4:4" x14ac:dyDescent="0.25">
      <c r="D1639" s="133"/>
    </row>
    <row r="1640" spans="4:4" x14ac:dyDescent="0.25">
      <c r="D1640" s="133"/>
    </row>
    <row r="1641" spans="4:4" x14ac:dyDescent="0.25">
      <c r="D1641" s="133"/>
    </row>
    <row r="1642" spans="4:4" x14ac:dyDescent="0.25">
      <c r="D1642" s="133"/>
    </row>
    <row r="1643" spans="4:4" x14ac:dyDescent="0.25">
      <c r="D1643" s="133"/>
    </row>
    <row r="1644" spans="4:4" x14ac:dyDescent="0.25">
      <c r="D1644" s="133"/>
    </row>
    <row r="1645" spans="4:4" x14ac:dyDescent="0.25">
      <c r="D1645" s="133"/>
    </row>
    <row r="1646" spans="4:4" x14ac:dyDescent="0.25">
      <c r="D1646" s="133"/>
    </row>
    <row r="1647" spans="4:4" x14ac:dyDescent="0.25">
      <c r="D1647" s="133"/>
    </row>
    <row r="1648" spans="4:4" x14ac:dyDescent="0.25">
      <c r="D1648" s="133"/>
    </row>
    <row r="1649" spans="4:4" x14ac:dyDescent="0.25">
      <c r="D1649" s="133"/>
    </row>
    <row r="1650" spans="4:4" x14ac:dyDescent="0.25">
      <c r="D1650" s="133"/>
    </row>
    <row r="1651" spans="4:4" x14ac:dyDescent="0.25">
      <c r="D1651" s="133"/>
    </row>
    <row r="1652" spans="4:4" x14ac:dyDescent="0.25">
      <c r="D1652" s="133"/>
    </row>
    <row r="1653" spans="4:4" x14ac:dyDescent="0.25">
      <c r="D1653" s="133"/>
    </row>
    <row r="1654" spans="4:4" x14ac:dyDescent="0.25">
      <c r="D1654" s="133"/>
    </row>
    <row r="1655" spans="4:4" x14ac:dyDescent="0.25">
      <c r="D1655" s="133"/>
    </row>
    <row r="1656" spans="4:4" x14ac:dyDescent="0.25">
      <c r="D1656" s="133"/>
    </row>
    <row r="1657" spans="4:4" x14ac:dyDescent="0.25">
      <c r="D1657" s="133"/>
    </row>
    <row r="1658" spans="4:4" x14ac:dyDescent="0.25">
      <c r="D1658" s="133"/>
    </row>
    <row r="1659" spans="4:4" x14ac:dyDescent="0.25">
      <c r="D1659" s="133"/>
    </row>
    <row r="1660" spans="4:4" x14ac:dyDescent="0.25">
      <c r="D1660" s="133"/>
    </row>
    <row r="1661" spans="4:4" x14ac:dyDescent="0.25">
      <c r="D1661" s="133"/>
    </row>
    <row r="1662" spans="4:4" x14ac:dyDescent="0.25">
      <c r="D1662" s="133"/>
    </row>
    <row r="1663" spans="4:4" x14ac:dyDescent="0.25">
      <c r="D1663" s="133"/>
    </row>
    <row r="1664" spans="4:4" x14ac:dyDescent="0.25">
      <c r="D1664" s="133"/>
    </row>
    <row r="1665" spans="4:4" x14ac:dyDescent="0.25">
      <c r="D1665" s="133"/>
    </row>
    <row r="1666" spans="4:4" x14ac:dyDescent="0.25">
      <c r="D1666" s="133"/>
    </row>
    <row r="1667" spans="4:4" x14ac:dyDescent="0.25">
      <c r="D1667" s="133"/>
    </row>
    <row r="1668" spans="4:4" x14ac:dyDescent="0.25">
      <c r="D1668" s="133"/>
    </row>
    <row r="1669" spans="4:4" x14ac:dyDescent="0.25">
      <c r="D1669" s="133"/>
    </row>
    <row r="1670" spans="4:4" x14ac:dyDescent="0.25">
      <c r="D1670" s="133"/>
    </row>
    <row r="1671" spans="4:4" x14ac:dyDescent="0.25">
      <c r="D1671" s="133"/>
    </row>
    <row r="1672" spans="4:4" x14ac:dyDescent="0.25">
      <c r="D1672" s="133"/>
    </row>
    <row r="1673" spans="4:4" x14ac:dyDescent="0.25">
      <c r="D1673" s="133"/>
    </row>
    <row r="1674" spans="4:4" x14ac:dyDescent="0.25">
      <c r="D1674" s="133"/>
    </row>
    <row r="1675" spans="4:4" x14ac:dyDescent="0.25">
      <c r="D1675" s="133"/>
    </row>
    <row r="1676" spans="4:4" x14ac:dyDescent="0.25">
      <c r="D1676" s="133"/>
    </row>
    <row r="1677" spans="4:4" x14ac:dyDescent="0.25">
      <c r="D1677" s="133"/>
    </row>
    <row r="1678" spans="4:4" x14ac:dyDescent="0.25">
      <c r="D1678" s="133"/>
    </row>
    <row r="1679" spans="4:4" x14ac:dyDescent="0.25">
      <c r="D1679" s="133"/>
    </row>
    <row r="1680" spans="4:4" x14ac:dyDescent="0.25">
      <c r="D1680" s="133"/>
    </row>
    <row r="1681" spans="4:4" x14ac:dyDescent="0.25">
      <c r="D1681" s="133"/>
    </row>
    <row r="1682" spans="4:4" x14ac:dyDescent="0.25">
      <c r="D1682" s="133"/>
    </row>
    <row r="1683" spans="4:4" x14ac:dyDescent="0.25">
      <c r="D1683" s="133"/>
    </row>
    <row r="1684" spans="4:4" x14ac:dyDescent="0.25">
      <c r="D1684" s="133"/>
    </row>
    <row r="1685" spans="4:4" x14ac:dyDescent="0.25">
      <c r="D1685" s="133"/>
    </row>
    <row r="1686" spans="4:4" x14ac:dyDescent="0.25">
      <c r="D1686" s="133"/>
    </row>
    <row r="1687" spans="4:4" x14ac:dyDescent="0.25">
      <c r="D1687" s="133"/>
    </row>
    <row r="1688" spans="4:4" x14ac:dyDescent="0.25">
      <c r="D1688" s="133"/>
    </row>
    <row r="1689" spans="4:4" x14ac:dyDescent="0.25">
      <c r="D1689" s="133"/>
    </row>
    <row r="1690" spans="4:4" x14ac:dyDescent="0.25">
      <c r="D1690" s="133"/>
    </row>
    <row r="1691" spans="4:4" x14ac:dyDescent="0.25">
      <c r="D1691" s="133"/>
    </row>
    <row r="1692" spans="4:4" x14ac:dyDescent="0.25">
      <c r="D1692" s="133"/>
    </row>
    <row r="1693" spans="4:4" x14ac:dyDescent="0.25">
      <c r="D1693" s="133"/>
    </row>
    <row r="1694" spans="4:4" x14ac:dyDescent="0.25">
      <c r="D1694" s="133"/>
    </row>
    <row r="1695" spans="4:4" x14ac:dyDescent="0.25">
      <c r="D1695" s="133"/>
    </row>
    <row r="1696" spans="4:4" x14ac:dyDescent="0.25">
      <c r="D1696" s="133"/>
    </row>
    <row r="1697" spans="4:4" x14ac:dyDescent="0.25">
      <c r="D1697" s="133"/>
    </row>
    <row r="1698" spans="4:4" x14ac:dyDescent="0.25">
      <c r="D1698" s="133"/>
    </row>
    <row r="1699" spans="4:4" x14ac:dyDescent="0.25">
      <c r="D1699" s="133"/>
    </row>
    <row r="1700" spans="4:4" x14ac:dyDescent="0.25">
      <c r="D1700" s="133"/>
    </row>
    <row r="1701" spans="4:4" x14ac:dyDescent="0.25">
      <c r="D1701" s="133"/>
    </row>
    <row r="1702" spans="4:4" x14ac:dyDescent="0.25">
      <c r="D1702" s="133"/>
    </row>
    <row r="1703" spans="4:4" x14ac:dyDescent="0.25">
      <c r="D1703" s="133"/>
    </row>
    <row r="1704" spans="4:4" x14ac:dyDescent="0.25">
      <c r="D1704" s="133"/>
    </row>
    <row r="1705" spans="4:4" x14ac:dyDescent="0.25">
      <c r="D1705" s="133"/>
    </row>
    <row r="1706" spans="4:4" x14ac:dyDescent="0.25">
      <c r="D1706" s="133"/>
    </row>
    <row r="1707" spans="4:4" x14ac:dyDescent="0.25">
      <c r="D1707" s="133"/>
    </row>
    <row r="1708" spans="4:4" x14ac:dyDescent="0.25">
      <c r="D1708" s="133"/>
    </row>
    <row r="1709" spans="4:4" x14ac:dyDescent="0.25">
      <c r="D1709" s="133"/>
    </row>
    <row r="1710" spans="4:4" x14ac:dyDescent="0.25">
      <c r="D1710" s="133"/>
    </row>
    <row r="1711" spans="4:4" x14ac:dyDescent="0.25">
      <c r="D1711" s="133"/>
    </row>
    <row r="1712" spans="4:4" x14ac:dyDescent="0.25">
      <c r="D1712" s="133"/>
    </row>
    <row r="1713" spans="4:4" x14ac:dyDescent="0.25">
      <c r="D1713" s="133"/>
    </row>
    <row r="1714" spans="4:4" x14ac:dyDescent="0.25">
      <c r="D1714" s="133"/>
    </row>
    <row r="1715" spans="4:4" x14ac:dyDescent="0.25">
      <c r="D1715" s="133"/>
    </row>
    <row r="1716" spans="4:4" x14ac:dyDescent="0.25">
      <c r="D1716" s="133"/>
    </row>
    <row r="1717" spans="4:4" x14ac:dyDescent="0.25">
      <c r="D1717" s="133"/>
    </row>
    <row r="1718" spans="4:4" x14ac:dyDescent="0.25">
      <c r="D1718" s="133"/>
    </row>
    <row r="1719" spans="4:4" x14ac:dyDescent="0.25">
      <c r="D1719" s="133"/>
    </row>
    <row r="1720" spans="4:4" x14ac:dyDescent="0.25">
      <c r="D1720" s="133"/>
    </row>
    <row r="1721" spans="4:4" x14ac:dyDescent="0.25">
      <c r="D1721" s="133"/>
    </row>
    <row r="1722" spans="4:4" x14ac:dyDescent="0.25">
      <c r="D1722" s="133"/>
    </row>
    <row r="1723" spans="4:4" x14ac:dyDescent="0.25">
      <c r="D1723" s="133"/>
    </row>
    <row r="1724" spans="4:4" x14ac:dyDescent="0.25">
      <c r="D1724" s="133"/>
    </row>
    <row r="1725" spans="4:4" x14ac:dyDescent="0.25">
      <c r="D1725" s="133"/>
    </row>
    <row r="1726" spans="4:4" x14ac:dyDescent="0.25">
      <c r="D1726" s="133"/>
    </row>
    <row r="1727" spans="4:4" x14ac:dyDescent="0.25">
      <c r="D1727" s="133"/>
    </row>
    <row r="1728" spans="4:4" x14ac:dyDescent="0.25">
      <c r="D1728" s="133"/>
    </row>
    <row r="1729" spans="4:4" x14ac:dyDescent="0.25">
      <c r="D1729" s="133"/>
    </row>
    <row r="1730" spans="4:4" x14ac:dyDescent="0.25">
      <c r="D1730" s="133"/>
    </row>
    <row r="1731" spans="4:4" x14ac:dyDescent="0.25">
      <c r="D1731" s="133"/>
    </row>
    <row r="1732" spans="4:4" x14ac:dyDescent="0.25">
      <c r="D1732" s="133"/>
    </row>
    <row r="1733" spans="4:4" x14ac:dyDescent="0.25">
      <c r="D1733" s="133"/>
    </row>
    <row r="1734" spans="4:4" x14ac:dyDescent="0.25">
      <c r="D1734" s="133"/>
    </row>
    <row r="1735" spans="4:4" x14ac:dyDescent="0.25">
      <c r="D1735" s="133"/>
    </row>
    <row r="1736" spans="4:4" x14ac:dyDescent="0.25">
      <c r="D1736" s="133"/>
    </row>
    <row r="1737" spans="4:4" x14ac:dyDescent="0.25">
      <c r="D1737" s="133"/>
    </row>
    <row r="1738" spans="4:4" x14ac:dyDescent="0.25">
      <c r="D1738" s="133"/>
    </row>
    <row r="1739" spans="4:4" x14ac:dyDescent="0.25">
      <c r="D1739" s="133"/>
    </row>
    <row r="1740" spans="4:4" x14ac:dyDescent="0.25">
      <c r="D1740" s="133"/>
    </row>
    <row r="1741" spans="4:4" x14ac:dyDescent="0.25">
      <c r="D1741" s="133"/>
    </row>
    <row r="1742" spans="4:4" x14ac:dyDescent="0.25">
      <c r="D1742" s="133"/>
    </row>
    <row r="1743" spans="4:4" x14ac:dyDescent="0.25">
      <c r="D1743" s="133"/>
    </row>
    <row r="1744" spans="4:4" x14ac:dyDescent="0.25">
      <c r="D1744" s="133"/>
    </row>
    <row r="1745" spans="4:4" x14ac:dyDescent="0.25">
      <c r="D1745" s="133"/>
    </row>
    <row r="1746" spans="4:4" x14ac:dyDescent="0.25">
      <c r="D1746" s="133"/>
    </row>
    <row r="1747" spans="4:4" x14ac:dyDescent="0.25">
      <c r="D1747" s="133"/>
    </row>
    <row r="1748" spans="4:4" x14ac:dyDescent="0.25">
      <c r="D1748" s="133"/>
    </row>
    <row r="1749" spans="4:4" x14ac:dyDescent="0.25">
      <c r="D1749" s="133"/>
    </row>
    <row r="1750" spans="4:4" x14ac:dyDescent="0.25">
      <c r="D1750" s="133"/>
    </row>
    <row r="1751" spans="4:4" x14ac:dyDescent="0.25">
      <c r="D1751" s="133"/>
    </row>
    <row r="1752" spans="4:4" x14ac:dyDescent="0.25">
      <c r="D1752" s="133"/>
    </row>
    <row r="1753" spans="4:4" x14ac:dyDescent="0.25">
      <c r="D1753" s="133"/>
    </row>
    <row r="1754" spans="4:4" x14ac:dyDescent="0.25">
      <c r="D1754" s="133"/>
    </row>
    <row r="1755" spans="4:4" x14ac:dyDescent="0.25">
      <c r="D1755" s="133"/>
    </row>
    <row r="1756" spans="4:4" x14ac:dyDescent="0.25">
      <c r="D1756" s="133"/>
    </row>
    <row r="1757" spans="4:4" x14ac:dyDescent="0.25">
      <c r="D1757" s="133"/>
    </row>
    <row r="1758" spans="4:4" x14ac:dyDescent="0.25">
      <c r="D1758" s="133"/>
    </row>
    <row r="1759" spans="4:4" x14ac:dyDescent="0.25">
      <c r="D1759" s="133"/>
    </row>
    <row r="1760" spans="4:4" x14ac:dyDescent="0.25">
      <c r="D1760" s="133"/>
    </row>
    <row r="1761" spans="4:4" x14ac:dyDescent="0.25">
      <c r="D1761" s="133"/>
    </row>
    <row r="1762" spans="4:4" x14ac:dyDescent="0.25">
      <c r="D1762" s="133"/>
    </row>
    <row r="1763" spans="4:4" x14ac:dyDescent="0.25">
      <c r="D1763" s="133"/>
    </row>
    <row r="1764" spans="4:4" x14ac:dyDescent="0.25">
      <c r="D1764" s="133"/>
    </row>
    <row r="1765" spans="4:4" x14ac:dyDescent="0.25">
      <c r="D1765" s="133"/>
    </row>
    <row r="1766" spans="4:4" x14ac:dyDescent="0.25">
      <c r="D1766" s="133"/>
    </row>
    <row r="1767" spans="4:4" x14ac:dyDescent="0.25">
      <c r="D1767" s="133"/>
    </row>
    <row r="1768" spans="4:4" x14ac:dyDescent="0.25">
      <c r="D1768" s="133"/>
    </row>
    <row r="1769" spans="4:4" x14ac:dyDescent="0.25">
      <c r="D1769" s="133"/>
    </row>
    <row r="1770" spans="4:4" x14ac:dyDescent="0.25">
      <c r="D1770" s="133"/>
    </row>
    <row r="1771" spans="4:4" x14ac:dyDescent="0.25">
      <c r="D1771" s="133"/>
    </row>
    <row r="1772" spans="4:4" x14ac:dyDescent="0.25">
      <c r="D1772" s="133"/>
    </row>
    <row r="1773" spans="4:4" x14ac:dyDescent="0.25">
      <c r="D1773" s="133"/>
    </row>
    <row r="1774" spans="4:4" x14ac:dyDescent="0.25">
      <c r="D1774" s="133"/>
    </row>
    <row r="1775" spans="4:4" x14ac:dyDescent="0.25">
      <c r="D1775" s="133"/>
    </row>
    <row r="1776" spans="4:4" x14ac:dyDescent="0.25">
      <c r="D1776" s="133"/>
    </row>
    <row r="1777" spans="4:4" x14ac:dyDescent="0.25">
      <c r="D1777" s="133"/>
    </row>
    <row r="1778" spans="4:4" x14ac:dyDescent="0.25">
      <c r="D1778" s="133"/>
    </row>
    <row r="1779" spans="4:4" x14ac:dyDescent="0.25">
      <c r="D1779" s="133"/>
    </row>
    <row r="1780" spans="4:4" x14ac:dyDescent="0.25">
      <c r="D1780" s="133"/>
    </row>
    <row r="1781" spans="4:4" x14ac:dyDescent="0.25">
      <c r="D1781" s="133"/>
    </row>
    <row r="1782" spans="4:4" x14ac:dyDescent="0.25">
      <c r="D1782" s="133"/>
    </row>
    <row r="1783" spans="4:4" x14ac:dyDescent="0.25">
      <c r="D1783" s="133"/>
    </row>
    <row r="1784" spans="4:4" x14ac:dyDescent="0.25">
      <c r="D1784" s="133"/>
    </row>
    <row r="1785" spans="4:4" x14ac:dyDescent="0.25">
      <c r="D1785" s="133"/>
    </row>
    <row r="1786" spans="4:4" x14ac:dyDescent="0.25">
      <c r="D1786" s="133"/>
    </row>
    <row r="1787" spans="4:4" x14ac:dyDescent="0.25">
      <c r="D1787" s="133"/>
    </row>
    <row r="1788" spans="4:4" x14ac:dyDescent="0.25">
      <c r="D1788" s="133"/>
    </row>
    <row r="1789" spans="4:4" x14ac:dyDescent="0.25">
      <c r="D1789" s="133"/>
    </row>
    <row r="1790" spans="4:4" x14ac:dyDescent="0.25">
      <c r="D1790" s="133"/>
    </row>
    <row r="1791" spans="4:4" x14ac:dyDescent="0.25">
      <c r="D1791" s="133"/>
    </row>
    <row r="1792" spans="4:4" x14ac:dyDescent="0.25">
      <c r="D1792" s="133"/>
    </row>
    <row r="1793" spans="4:4" x14ac:dyDescent="0.25">
      <c r="D1793" s="133"/>
    </row>
    <row r="1794" spans="4:4" x14ac:dyDescent="0.25">
      <c r="D1794" s="133"/>
    </row>
    <row r="1795" spans="4:4" x14ac:dyDescent="0.25">
      <c r="D1795" s="133"/>
    </row>
    <row r="1796" spans="4:4" x14ac:dyDescent="0.25">
      <c r="D1796" s="133"/>
    </row>
    <row r="1797" spans="4:4" x14ac:dyDescent="0.25">
      <c r="D1797" s="133"/>
    </row>
    <row r="1798" spans="4:4" x14ac:dyDescent="0.25">
      <c r="D1798" s="133"/>
    </row>
    <row r="1799" spans="4:4" x14ac:dyDescent="0.25">
      <c r="D1799" s="133"/>
    </row>
    <row r="1800" spans="4:4" x14ac:dyDescent="0.25">
      <c r="D1800" s="133"/>
    </row>
    <row r="1801" spans="4:4" x14ac:dyDescent="0.25">
      <c r="D1801" s="133"/>
    </row>
    <row r="1802" spans="4:4" x14ac:dyDescent="0.25">
      <c r="D1802" s="133"/>
    </row>
    <row r="1803" spans="4:4" x14ac:dyDescent="0.25">
      <c r="D1803" s="133"/>
    </row>
    <row r="1804" spans="4:4" x14ac:dyDescent="0.25">
      <c r="D1804" s="133"/>
    </row>
    <row r="1805" spans="4:4" x14ac:dyDescent="0.25">
      <c r="D1805" s="133"/>
    </row>
    <row r="1806" spans="4:4" x14ac:dyDescent="0.25">
      <c r="D1806" s="133"/>
    </row>
    <row r="1807" spans="4:4" x14ac:dyDescent="0.25">
      <c r="D1807" s="133"/>
    </row>
    <row r="1808" spans="4:4" x14ac:dyDescent="0.25">
      <c r="D1808" s="133"/>
    </row>
    <row r="1809" spans="4:4" x14ac:dyDescent="0.25">
      <c r="D1809" s="133"/>
    </row>
    <row r="1810" spans="4:4" x14ac:dyDescent="0.25">
      <c r="D1810" s="133"/>
    </row>
    <row r="1811" spans="4:4" x14ac:dyDescent="0.25">
      <c r="D1811" s="133"/>
    </row>
    <row r="1812" spans="4:4" x14ac:dyDescent="0.25">
      <c r="D1812" s="133"/>
    </row>
    <row r="1813" spans="4:4" x14ac:dyDescent="0.25">
      <c r="D1813" s="133"/>
    </row>
    <row r="1814" spans="4:4" x14ac:dyDescent="0.25">
      <c r="D1814" s="133"/>
    </row>
    <row r="1815" spans="4:4" x14ac:dyDescent="0.25">
      <c r="D1815" s="133"/>
    </row>
    <row r="1816" spans="4:4" x14ac:dyDescent="0.25">
      <c r="D1816" s="133"/>
    </row>
    <row r="1817" spans="4:4" x14ac:dyDescent="0.25">
      <c r="D1817" s="133"/>
    </row>
    <row r="1818" spans="4:4" x14ac:dyDescent="0.25">
      <c r="D1818" s="133"/>
    </row>
    <row r="1819" spans="4:4" x14ac:dyDescent="0.25">
      <c r="D1819" s="133"/>
    </row>
    <row r="1820" spans="4:4" x14ac:dyDescent="0.25">
      <c r="D1820" s="133"/>
    </row>
    <row r="1821" spans="4:4" x14ac:dyDescent="0.25">
      <c r="D1821" s="133"/>
    </row>
    <row r="1822" spans="4:4" x14ac:dyDescent="0.25">
      <c r="D1822" s="133"/>
    </row>
    <row r="1823" spans="4:4" x14ac:dyDescent="0.25">
      <c r="D1823" s="133"/>
    </row>
    <row r="1824" spans="4:4" x14ac:dyDescent="0.25">
      <c r="D1824" s="133"/>
    </row>
    <row r="1825" spans="4:4" x14ac:dyDescent="0.25">
      <c r="D1825" s="133"/>
    </row>
    <row r="1826" spans="4:4" x14ac:dyDescent="0.25">
      <c r="D1826" s="133"/>
    </row>
    <row r="1827" spans="4:4" x14ac:dyDescent="0.25">
      <c r="D1827" s="133"/>
    </row>
    <row r="1828" spans="4:4" x14ac:dyDescent="0.25">
      <c r="D1828" s="133"/>
    </row>
    <row r="1829" spans="4:4" x14ac:dyDescent="0.25">
      <c r="D1829" s="133"/>
    </row>
    <row r="1830" spans="4:4" x14ac:dyDescent="0.25">
      <c r="D1830" s="133"/>
    </row>
    <row r="1831" spans="4:4" x14ac:dyDescent="0.25">
      <c r="D1831" s="133"/>
    </row>
    <row r="1832" spans="4:4" x14ac:dyDescent="0.25">
      <c r="D1832" s="133"/>
    </row>
    <row r="1833" spans="4:4" x14ac:dyDescent="0.25">
      <c r="D1833" s="133"/>
    </row>
    <row r="1834" spans="4:4" x14ac:dyDescent="0.25">
      <c r="D1834" s="133"/>
    </row>
    <row r="1835" spans="4:4" x14ac:dyDescent="0.25">
      <c r="D1835" s="133"/>
    </row>
    <row r="1836" spans="4:4" x14ac:dyDescent="0.25">
      <c r="D1836" s="133"/>
    </row>
    <row r="1837" spans="4:4" x14ac:dyDescent="0.25">
      <c r="D1837" s="133"/>
    </row>
    <row r="1838" spans="4:4" x14ac:dyDescent="0.25">
      <c r="D1838" s="133"/>
    </row>
    <row r="1839" spans="4:4" x14ac:dyDescent="0.25">
      <c r="D1839" s="133"/>
    </row>
    <row r="1840" spans="4:4" x14ac:dyDescent="0.25">
      <c r="D1840" s="133"/>
    </row>
    <row r="1841" spans="4:4" x14ac:dyDescent="0.25">
      <c r="D1841" s="133"/>
    </row>
    <row r="1842" spans="4:4" x14ac:dyDescent="0.25">
      <c r="D1842" s="133"/>
    </row>
    <row r="1843" spans="4:4" x14ac:dyDescent="0.25">
      <c r="D1843" s="133"/>
    </row>
    <row r="1844" spans="4:4" x14ac:dyDescent="0.25">
      <c r="D1844" s="133"/>
    </row>
    <row r="1845" spans="4:4" x14ac:dyDescent="0.25">
      <c r="D1845" s="133"/>
    </row>
    <row r="1846" spans="4:4" x14ac:dyDescent="0.25">
      <c r="D1846" s="133"/>
    </row>
    <row r="1847" spans="4:4" x14ac:dyDescent="0.25">
      <c r="D1847" s="133"/>
    </row>
    <row r="1848" spans="4:4" x14ac:dyDescent="0.25">
      <c r="D1848" s="133"/>
    </row>
    <row r="1849" spans="4:4" x14ac:dyDescent="0.25">
      <c r="D1849" s="133"/>
    </row>
    <row r="1850" spans="4:4" x14ac:dyDescent="0.25">
      <c r="D1850" s="133"/>
    </row>
    <row r="1851" spans="4:4" x14ac:dyDescent="0.25">
      <c r="D1851" s="133"/>
    </row>
    <row r="1852" spans="4:4" x14ac:dyDescent="0.25">
      <c r="D1852" s="133"/>
    </row>
    <row r="1853" spans="4:4" x14ac:dyDescent="0.25">
      <c r="D1853" s="133"/>
    </row>
    <row r="1854" spans="4:4" x14ac:dyDescent="0.25">
      <c r="D1854" s="133"/>
    </row>
    <row r="1855" spans="4:4" x14ac:dyDescent="0.25">
      <c r="D1855" s="133"/>
    </row>
    <row r="1856" spans="4:4" x14ac:dyDescent="0.25">
      <c r="D1856" s="133"/>
    </row>
    <row r="1857" spans="4:4" x14ac:dyDescent="0.25">
      <c r="D1857" s="133"/>
    </row>
    <row r="1858" spans="4:4" x14ac:dyDescent="0.25">
      <c r="D1858" s="133"/>
    </row>
    <row r="1859" spans="4:4" x14ac:dyDescent="0.25">
      <c r="D1859" s="133"/>
    </row>
    <row r="1860" spans="4:4" x14ac:dyDescent="0.25">
      <c r="D1860" s="133"/>
    </row>
    <row r="1861" spans="4:4" x14ac:dyDescent="0.25">
      <c r="D1861" s="133"/>
    </row>
    <row r="1862" spans="4:4" x14ac:dyDescent="0.25">
      <c r="D1862" s="133"/>
    </row>
    <row r="1863" spans="4:4" x14ac:dyDescent="0.25">
      <c r="D1863" s="133"/>
    </row>
    <row r="1864" spans="4:4" x14ac:dyDescent="0.25">
      <c r="D1864" s="133"/>
    </row>
    <row r="1865" spans="4:4" x14ac:dyDescent="0.25">
      <c r="D1865" s="133"/>
    </row>
    <row r="1866" spans="4:4" x14ac:dyDescent="0.25">
      <c r="D1866" s="133"/>
    </row>
    <row r="1867" spans="4:4" x14ac:dyDescent="0.25">
      <c r="D1867" s="133"/>
    </row>
    <row r="1868" spans="4:4" x14ac:dyDescent="0.25">
      <c r="D1868" s="133"/>
    </row>
    <row r="1869" spans="4:4" x14ac:dyDescent="0.25">
      <c r="D1869" s="133"/>
    </row>
    <row r="1870" spans="4:4" x14ac:dyDescent="0.25">
      <c r="D1870" s="133"/>
    </row>
    <row r="1871" spans="4:4" x14ac:dyDescent="0.25">
      <c r="D1871" s="133"/>
    </row>
    <row r="1872" spans="4:4" x14ac:dyDescent="0.25">
      <c r="D1872" s="133"/>
    </row>
    <row r="1873" spans="4:4" x14ac:dyDescent="0.25">
      <c r="D1873" s="133"/>
    </row>
    <row r="1874" spans="4:4" x14ac:dyDescent="0.25">
      <c r="D1874" s="133"/>
    </row>
    <row r="1875" spans="4:4" x14ac:dyDescent="0.25">
      <c r="D1875" s="133"/>
    </row>
    <row r="1876" spans="4:4" x14ac:dyDescent="0.25">
      <c r="D1876" s="133"/>
    </row>
    <row r="1877" spans="4:4" x14ac:dyDescent="0.25">
      <c r="D1877" s="133"/>
    </row>
    <row r="1878" spans="4:4" x14ac:dyDescent="0.25">
      <c r="D1878" s="133"/>
    </row>
    <row r="1879" spans="4:4" x14ac:dyDescent="0.25">
      <c r="D1879" s="133"/>
    </row>
    <row r="1880" spans="4:4" x14ac:dyDescent="0.25">
      <c r="D1880" s="133"/>
    </row>
    <row r="1881" spans="4:4" x14ac:dyDescent="0.25">
      <c r="D1881" s="133"/>
    </row>
    <row r="1882" spans="4:4" x14ac:dyDescent="0.25">
      <c r="D1882" s="133"/>
    </row>
    <row r="1883" spans="4:4" x14ac:dyDescent="0.25">
      <c r="D1883" s="133"/>
    </row>
    <row r="1884" spans="4:4" x14ac:dyDescent="0.25">
      <c r="D1884" s="133"/>
    </row>
    <row r="1885" spans="4:4" x14ac:dyDescent="0.25">
      <c r="D1885" s="133"/>
    </row>
    <row r="1886" spans="4:4" x14ac:dyDescent="0.25">
      <c r="D1886" s="133"/>
    </row>
    <row r="1887" spans="4:4" x14ac:dyDescent="0.25">
      <c r="D1887" s="133"/>
    </row>
    <row r="1888" spans="4:4" x14ac:dyDescent="0.25">
      <c r="D1888" s="133"/>
    </row>
    <row r="1889" spans="4:4" x14ac:dyDescent="0.25">
      <c r="D1889" s="133"/>
    </row>
    <row r="1890" spans="4:4" x14ac:dyDescent="0.25">
      <c r="D1890" s="133"/>
    </row>
    <row r="1891" spans="4:4" x14ac:dyDescent="0.25">
      <c r="D1891" s="133"/>
    </row>
    <row r="1892" spans="4:4" x14ac:dyDescent="0.25">
      <c r="D1892" s="133"/>
    </row>
    <row r="1893" spans="4:4" x14ac:dyDescent="0.25">
      <c r="D1893" s="133"/>
    </row>
    <row r="1894" spans="4:4" x14ac:dyDescent="0.25">
      <c r="D1894" s="133"/>
    </row>
    <row r="1895" spans="4:4" x14ac:dyDescent="0.25">
      <c r="D1895" s="133"/>
    </row>
    <row r="1896" spans="4:4" x14ac:dyDescent="0.25">
      <c r="D1896" s="133"/>
    </row>
    <row r="1897" spans="4:4" x14ac:dyDescent="0.25">
      <c r="D1897" s="133"/>
    </row>
    <row r="1898" spans="4:4" x14ac:dyDescent="0.25">
      <c r="D1898" s="133"/>
    </row>
    <row r="1899" spans="4:4" x14ac:dyDescent="0.25">
      <c r="D1899" s="133"/>
    </row>
    <row r="1900" spans="4:4" x14ac:dyDescent="0.25">
      <c r="D1900" s="133"/>
    </row>
    <row r="1901" spans="4:4" x14ac:dyDescent="0.25">
      <c r="D1901" s="133"/>
    </row>
    <row r="1902" spans="4:4" x14ac:dyDescent="0.25">
      <c r="D1902" s="133"/>
    </row>
    <row r="1903" spans="4:4" x14ac:dyDescent="0.25">
      <c r="D1903" s="133"/>
    </row>
    <row r="1904" spans="4:4" x14ac:dyDescent="0.25">
      <c r="D1904" s="133"/>
    </row>
    <row r="1905" spans="4:4" x14ac:dyDescent="0.25">
      <c r="D1905" s="133"/>
    </row>
    <row r="1906" spans="4:4" x14ac:dyDescent="0.25">
      <c r="D1906" s="133"/>
    </row>
    <row r="1907" spans="4:4" x14ac:dyDescent="0.25">
      <c r="D1907" s="133"/>
    </row>
    <row r="1908" spans="4:4" x14ac:dyDescent="0.25">
      <c r="D1908" s="133"/>
    </row>
    <row r="1909" spans="4:4" x14ac:dyDescent="0.25">
      <c r="D1909" s="133"/>
    </row>
    <row r="1910" spans="4:4" x14ac:dyDescent="0.25">
      <c r="D1910" s="133"/>
    </row>
    <row r="1911" spans="4:4" x14ac:dyDescent="0.25">
      <c r="D1911" s="133"/>
    </row>
    <row r="1912" spans="4:4" x14ac:dyDescent="0.25">
      <c r="D1912" s="133"/>
    </row>
    <row r="1913" spans="4:4" x14ac:dyDescent="0.25">
      <c r="D1913" s="133"/>
    </row>
    <row r="1914" spans="4:4" x14ac:dyDescent="0.25">
      <c r="D1914" s="133"/>
    </row>
    <row r="1915" spans="4:4" x14ac:dyDescent="0.25">
      <c r="D1915" s="133"/>
    </row>
    <row r="1916" spans="4:4" x14ac:dyDescent="0.25">
      <c r="D1916" s="133"/>
    </row>
    <row r="1917" spans="4:4" x14ac:dyDescent="0.25">
      <c r="D1917" s="133"/>
    </row>
    <row r="1918" spans="4:4" x14ac:dyDescent="0.25">
      <c r="D1918" s="133"/>
    </row>
    <row r="1919" spans="4:4" x14ac:dyDescent="0.25">
      <c r="D1919" s="133"/>
    </row>
    <row r="1920" spans="4:4" x14ac:dyDescent="0.25">
      <c r="D1920" s="133"/>
    </row>
    <row r="1921" spans="4:4" x14ac:dyDescent="0.25">
      <c r="D1921" s="133"/>
    </row>
    <row r="1922" spans="4:4" x14ac:dyDescent="0.25">
      <c r="D1922" s="133"/>
    </row>
    <row r="1923" spans="4:4" x14ac:dyDescent="0.25">
      <c r="D1923" s="133"/>
    </row>
    <row r="1924" spans="4:4" x14ac:dyDescent="0.25">
      <c r="D1924" s="133"/>
    </row>
    <row r="1925" spans="4:4" x14ac:dyDescent="0.25">
      <c r="D1925" s="133"/>
    </row>
    <row r="1926" spans="4:4" x14ac:dyDescent="0.25">
      <c r="D1926" s="133"/>
    </row>
    <row r="1927" spans="4:4" x14ac:dyDescent="0.25">
      <c r="D1927" s="133"/>
    </row>
    <row r="1928" spans="4:4" x14ac:dyDescent="0.25">
      <c r="D1928" s="133"/>
    </row>
    <row r="1929" spans="4:4" x14ac:dyDescent="0.25">
      <c r="D1929" s="133"/>
    </row>
    <row r="1930" spans="4:4" x14ac:dyDescent="0.25">
      <c r="D1930" s="133"/>
    </row>
    <row r="1931" spans="4:4" x14ac:dyDescent="0.25">
      <c r="D1931" s="133"/>
    </row>
    <row r="1932" spans="4:4" x14ac:dyDescent="0.25">
      <c r="D1932" s="133"/>
    </row>
    <row r="1933" spans="4:4" x14ac:dyDescent="0.25">
      <c r="D1933" s="133"/>
    </row>
    <row r="1934" spans="4:4" x14ac:dyDescent="0.25">
      <c r="D1934" s="133"/>
    </row>
    <row r="1935" spans="4:4" x14ac:dyDescent="0.25">
      <c r="D1935" s="133"/>
    </row>
    <row r="1936" spans="4:4" x14ac:dyDescent="0.25">
      <c r="D1936" s="133"/>
    </row>
    <row r="1937" spans="4:4" x14ac:dyDescent="0.25">
      <c r="D1937" s="133"/>
    </row>
    <row r="1938" spans="4:4" x14ac:dyDescent="0.25">
      <c r="D1938" s="133"/>
    </row>
    <row r="1939" spans="4:4" x14ac:dyDescent="0.25">
      <c r="D1939" s="133"/>
    </row>
    <row r="1940" spans="4:4" x14ac:dyDescent="0.25">
      <c r="D1940" s="133"/>
    </row>
    <row r="1941" spans="4:4" x14ac:dyDescent="0.25">
      <c r="D1941" s="133"/>
    </row>
    <row r="1942" spans="4:4" x14ac:dyDescent="0.25">
      <c r="D1942" s="133"/>
    </row>
    <row r="1943" spans="4:4" x14ac:dyDescent="0.25">
      <c r="D1943" s="133"/>
    </row>
    <row r="1944" spans="4:4" x14ac:dyDescent="0.25">
      <c r="D1944" s="133"/>
    </row>
    <row r="1945" spans="4:4" x14ac:dyDescent="0.25">
      <c r="D1945" s="133"/>
    </row>
    <row r="1946" spans="4:4" x14ac:dyDescent="0.25">
      <c r="D1946" s="133"/>
    </row>
    <row r="1947" spans="4:4" x14ac:dyDescent="0.25">
      <c r="D1947" s="133"/>
    </row>
    <row r="1948" spans="4:4" x14ac:dyDescent="0.25">
      <c r="D1948" s="133"/>
    </row>
    <row r="1949" spans="4:4" x14ac:dyDescent="0.25">
      <c r="D1949" s="133"/>
    </row>
    <row r="1950" spans="4:4" x14ac:dyDescent="0.25">
      <c r="D1950" s="133"/>
    </row>
    <row r="1951" spans="4:4" x14ac:dyDescent="0.25">
      <c r="D1951" s="133"/>
    </row>
    <row r="1952" spans="4:4" x14ac:dyDescent="0.25">
      <c r="D1952" s="133"/>
    </row>
    <row r="1953" spans="4:4" x14ac:dyDescent="0.25">
      <c r="D1953" s="133"/>
    </row>
    <row r="1954" spans="4:4" x14ac:dyDescent="0.25">
      <c r="D1954" s="133"/>
    </row>
    <row r="1955" spans="4:4" x14ac:dyDescent="0.25">
      <c r="D1955" s="133"/>
    </row>
    <row r="1956" spans="4:4" x14ac:dyDescent="0.25">
      <c r="D1956" s="133"/>
    </row>
    <row r="1957" spans="4:4" x14ac:dyDescent="0.25">
      <c r="D1957" s="133"/>
    </row>
    <row r="1958" spans="4:4" x14ac:dyDescent="0.25">
      <c r="D1958" s="133"/>
    </row>
    <row r="1959" spans="4:4" x14ac:dyDescent="0.25">
      <c r="D1959" s="133"/>
    </row>
    <row r="1960" spans="4:4" x14ac:dyDescent="0.25">
      <c r="D1960" s="133"/>
    </row>
    <row r="1961" spans="4:4" x14ac:dyDescent="0.25">
      <c r="D1961" s="133"/>
    </row>
    <row r="1962" spans="4:4" x14ac:dyDescent="0.25">
      <c r="D1962" s="133"/>
    </row>
    <row r="1963" spans="4:4" x14ac:dyDescent="0.25">
      <c r="D1963" s="133"/>
    </row>
    <row r="1964" spans="4:4" x14ac:dyDescent="0.25">
      <c r="D1964" s="133"/>
    </row>
    <row r="1965" spans="4:4" x14ac:dyDescent="0.25">
      <c r="D1965" s="133"/>
    </row>
    <row r="1966" spans="4:4" x14ac:dyDescent="0.25">
      <c r="D1966" s="133"/>
    </row>
    <row r="1967" spans="4:4" x14ac:dyDescent="0.25">
      <c r="D1967" s="133"/>
    </row>
    <row r="1968" spans="4:4" x14ac:dyDescent="0.25">
      <c r="D1968" s="133"/>
    </row>
    <row r="1969" spans="4:4" x14ac:dyDescent="0.25">
      <c r="D1969" s="133"/>
    </row>
    <row r="1970" spans="4:4" x14ac:dyDescent="0.25">
      <c r="D1970" s="133"/>
    </row>
    <row r="1971" spans="4:4" x14ac:dyDescent="0.25">
      <c r="D1971" s="133"/>
    </row>
    <row r="1972" spans="4:4" x14ac:dyDescent="0.25">
      <c r="D1972" s="133"/>
    </row>
    <row r="1973" spans="4:4" x14ac:dyDescent="0.25">
      <c r="D1973" s="133"/>
    </row>
    <row r="1974" spans="4:4" x14ac:dyDescent="0.25">
      <c r="D1974" s="133"/>
    </row>
    <row r="1975" spans="4:4" x14ac:dyDescent="0.25">
      <c r="D1975" s="133"/>
    </row>
    <row r="1976" spans="4:4" x14ac:dyDescent="0.25">
      <c r="D1976" s="133"/>
    </row>
    <row r="1977" spans="4:4" x14ac:dyDescent="0.25">
      <c r="D1977" s="133"/>
    </row>
    <row r="1978" spans="4:4" x14ac:dyDescent="0.25">
      <c r="D1978" s="133"/>
    </row>
    <row r="1979" spans="4:4" x14ac:dyDescent="0.25">
      <c r="D1979" s="133"/>
    </row>
    <row r="1980" spans="4:4" x14ac:dyDescent="0.25">
      <c r="D1980" s="133"/>
    </row>
    <row r="1981" spans="4:4" x14ac:dyDescent="0.25">
      <c r="D1981" s="133"/>
    </row>
    <row r="1982" spans="4:4" x14ac:dyDescent="0.25">
      <c r="D1982" s="133"/>
    </row>
    <row r="1983" spans="4:4" x14ac:dyDescent="0.25">
      <c r="D1983" s="133"/>
    </row>
    <row r="1984" spans="4:4" x14ac:dyDescent="0.25">
      <c r="D1984" s="133"/>
    </row>
    <row r="1985" spans="4:4" x14ac:dyDescent="0.25">
      <c r="D1985" s="133"/>
    </row>
    <row r="1986" spans="4:4" x14ac:dyDescent="0.25">
      <c r="D1986" s="133"/>
    </row>
    <row r="1987" spans="4:4" x14ac:dyDescent="0.25">
      <c r="D1987" s="133"/>
    </row>
    <row r="1988" spans="4:4" x14ac:dyDescent="0.25">
      <c r="D1988" s="133"/>
    </row>
    <row r="1989" spans="4:4" x14ac:dyDescent="0.25">
      <c r="D1989" s="133"/>
    </row>
    <row r="1990" spans="4:4" x14ac:dyDescent="0.25">
      <c r="D1990" s="133"/>
    </row>
    <row r="1991" spans="4:4" x14ac:dyDescent="0.25">
      <c r="D1991" s="133"/>
    </row>
    <row r="1992" spans="4:4" x14ac:dyDescent="0.25">
      <c r="D1992" s="133"/>
    </row>
    <row r="1993" spans="4:4" x14ac:dyDescent="0.25">
      <c r="D1993" s="133"/>
    </row>
    <row r="1994" spans="4:4" x14ac:dyDescent="0.25">
      <c r="D1994" s="133"/>
    </row>
    <row r="1995" spans="4:4" x14ac:dyDescent="0.25">
      <c r="D1995" s="133"/>
    </row>
    <row r="1996" spans="4:4" x14ac:dyDescent="0.25">
      <c r="D1996" s="133"/>
    </row>
    <row r="1997" spans="4:4" x14ac:dyDescent="0.25">
      <c r="D1997" s="133"/>
    </row>
    <row r="1998" spans="4:4" x14ac:dyDescent="0.25">
      <c r="D1998" s="133"/>
    </row>
    <row r="1999" spans="4:4" x14ac:dyDescent="0.25">
      <c r="D1999" s="133"/>
    </row>
    <row r="2000" spans="4:4" x14ac:dyDescent="0.25">
      <c r="D2000" s="133"/>
    </row>
    <row r="2001" spans="4:4" x14ac:dyDescent="0.25">
      <c r="D2001" s="133"/>
    </row>
    <row r="2002" spans="4:4" x14ac:dyDescent="0.25">
      <c r="D2002" s="133"/>
    </row>
    <row r="2003" spans="4:4" x14ac:dyDescent="0.25">
      <c r="D2003" s="133"/>
    </row>
    <row r="2004" spans="4:4" x14ac:dyDescent="0.25">
      <c r="D2004" s="133"/>
    </row>
    <row r="2005" spans="4:4" x14ac:dyDescent="0.25">
      <c r="D2005" s="133"/>
    </row>
    <row r="2006" spans="4:4" x14ac:dyDescent="0.25">
      <c r="D2006" s="133"/>
    </row>
    <row r="2007" spans="4:4" x14ac:dyDescent="0.25">
      <c r="D2007" s="133"/>
    </row>
    <row r="2008" spans="4:4" x14ac:dyDescent="0.25">
      <c r="D2008" s="133"/>
    </row>
    <row r="2009" spans="4:4" x14ac:dyDescent="0.25">
      <c r="D2009" s="133"/>
    </row>
    <row r="2010" spans="4:4" x14ac:dyDescent="0.25">
      <c r="D2010" s="133"/>
    </row>
    <row r="2011" spans="4:4" x14ac:dyDescent="0.25">
      <c r="D2011" s="133"/>
    </row>
    <row r="2012" spans="4:4" x14ac:dyDescent="0.25">
      <c r="D2012" s="133"/>
    </row>
    <row r="2013" spans="4:4" x14ac:dyDescent="0.25">
      <c r="D2013" s="133"/>
    </row>
    <row r="2014" spans="4:4" x14ac:dyDescent="0.25">
      <c r="D2014" s="133"/>
    </row>
    <row r="2015" spans="4:4" x14ac:dyDescent="0.25">
      <c r="D2015" s="133"/>
    </row>
    <row r="2016" spans="4:4" x14ac:dyDescent="0.25">
      <c r="D2016" s="133"/>
    </row>
    <row r="2017" spans="4:4" x14ac:dyDescent="0.25">
      <c r="D2017" s="133"/>
    </row>
    <row r="2018" spans="4:4" x14ac:dyDescent="0.25">
      <c r="D2018" s="133"/>
    </row>
    <row r="2019" spans="4:4" x14ac:dyDescent="0.25">
      <c r="D2019" s="133"/>
    </row>
    <row r="2020" spans="4:4" x14ac:dyDescent="0.25">
      <c r="D2020" s="133"/>
    </row>
    <row r="2021" spans="4:4" x14ac:dyDescent="0.25">
      <c r="D2021" s="133"/>
    </row>
    <row r="2022" spans="4:4" x14ac:dyDescent="0.25">
      <c r="D2022" s="133"/>
    </row>
    <row r="2023" spans="4:4" x14ac:dyDescent="0.25">
      <c r="D2023" s="133"/>
    </row>
    <row r="2024" spans="4:4" x14ac:dyDescent="0.25">
      <c r="D2024" s="133"/>
    </row>
    <row r="2025" spans="4:4" x14ac:dyDescent="0.25">
      <c r="D2025" s="133"/>
    </row>
    <row r="2026" spans="4:4" x14ac:dyDescent="0.25">
      <c r="D2026" s="133"/>
    </row>
    <row r="2027" spans="4:4" x14ac:dyDescent="0.25">
      <c r="D2027" s="133"/>
    </row>
    <row r="2028" spans="4:4" x14ac:dyDescent="0.25">
      <c r="D2028" s="133"/>
    </row>
    <row r="2029" spans="4:4" x14ac:dyDescent="0.25">
      <c r="D2029" s="133"/>
    </row>
    <row r="2030" spans="4:4" x14ac:dyDescent="0.25">
      <c r="D2030" s="133"/>
    </row>
    <row r="2031" spans="4:4" x14ac:dyDescent="0.25">
      <c r="D2031" s="133"/>
    </row>
    <row r="2032" spans="4:4" x14ac:dyDescent="0.25">
      <c r="D2032" s="133"/>
    </row>
    <row r="2033" spans="4:4" x14ac:dyDescent="0.25">
      <c r="D2033" s="133"/>
    </row>
    <row r="2034" spans="4:4" x14ac:dyDescent="0.25">
      <c r="D2034" s="133"/>
    </row>
    <row r="2035" spans="4:4" x14ac:dyDescent="0.25">
      <c r="D2035" s="133"/>
    </row>
    <row r="2036" spans="4:4" x14ac:dyDescent="0.25">
      <c r="D2036" s="133"/>
    </row>
    <row r="2037" spans="4:4" x14ac:dyDescent="0.25">
      <c r="D2037" s="133"/>
    </row>
    <row r="2038" spans="4:4" x14ac:dyDescent="0.25">
      <c r="D2038" s="133"/>
    </row>
    <row r="2039" spans="4:4" x14ac:dyDescent="0.25">
      <c r="D2039" s="133"/>
    </row>
    <row r="2040" spans="4:4" x14ac:dyDescent="0.25">
      <c r="D2040" s="133"/>
    </row>
    <row r="2041" spans="4:4" x14ac:dyDescent="0.25">
      <c r="D2041" s="133"/>
    </row>
    <row r="2042" spans="4:4" x14ac:dyDescent="0.25">
      <c r="D2042" s="133"/>
    </row>
    <row r="2043" spans="4:4" x14ac:dyDescent="0.25">
      <c r="D2043" s="133"/>
    </row>
    <row r="2044" spans="4:4" x14ac:dyDescent="0.25">
      <c r="D2044" s="133"/>
    </row>
    <row r="2045" spans="4:4" x14ac:dyDescent="0.25">
      <c r="D2045" s="133"/>
    </row>
    <row r="2046" spans="4:4" x14ac:dyDescent="0.25">
      <c r="D2046" s="133"/>
    </row>
    <row r="2047" spans="4:4" x14ac:dyDescent="0.25">
      <c r="D2047" s="133"/>
    </row>
    <row r="2048" spans="4:4" x14ac:dyDescent="0.25">
      <c r="D2048" s="133"/>
    </row>
    <row r="2049" spans="4:4" x14ac:dyDescent="0.25">
      <c r="D2049" s="133"/>
    </row>
    <row r="2050" spans="4:4" x14ac:dyDescent="0.25">
      <c r="D2050" s="133"/>
    </row>
    <row r="2051" spans="4:4" x14ac:dyDescent="0.25">
      <c r="D2051" s="133"/>
    </row>
    <row r="2052" spans="4:4" x14ac:dyDescent="0.25">
      <c r="D2052" s="133"/>
    </row>
    <row r="2053" spans="4:4" x14ac:dyDescent="0.25">
      <c r="D2053" s="133"/>
    </row>
    <row r="2054" spans="4:4" x14ac:dyDescent="0.25">
      <c r="D2054" s="133"/>
    </row>
    <row r="2055" spans="4:4" x14ac:dyDescent="0.25">
      <c r="D2055" s="133"/>
    </row>
    <row r="2056" spans="4:4" x14ac:dyDescent="0.25">
      <c r="D2056" s="133"/>
    </row>
    <row r="2057" spans="4:4" x14ac:dyDescent="0.25">
      <c r="D2057" s="133"/>
    </row>
    <row r="2058" spans="4:4" x14ac:dyDescent="0.25">
      <c r="D2058" s="133"/>
    </row>
    <row r="2059" spans="4:4" x14ac:dyDescent="0.25">
      <c r="D2059" s="133"/>
    </row>
    <row r="2060" spans="4:4" x14ac:dyDescent="0.25">
      <c r="D2060" s="133"/>
    </row>
    <row r="2061" spans="4:4" x14ac:dyDescent="0.25">
      <c r="D2061" s="133"/>
    </row>
    <row r="2062" spans="4:4" x14ac:dyDescent="0.25">
      <c r="D2062" s="133"/>
    </row>
    <row r="2063" spans="4:4" x14ac:dyDescent="0.25">
      <c r="D2063" s="133"/>
    </row>
    <row r="2064" spans="4:4" x14ac:dyDescent="0.25">
      <c r="D2064" s="133"/>
    </row>
    <row r="2065" spans="4:4" x14ac:dyDescent="0.25">
      <c r="D2065" s="133"/>
    </row>
    <row r="2066" spans="4:4" x14ac:dyDescent="0.25">
      <c r="D2066" s="133"/>
    </row>
    <row r="2067" spans="4:4" x14ac:dyDescent="0.25">
      <c r="D2067" s="133"/>
    </row>
    <row r="2068" spans="4:4" x14ac:dyDescent="0.25">
      <c r="D2068" s="133"/>
    </row>
    <row r="2069" spans="4:4" x14ac:dyDescent="0.25">
      <c r="D2069" s="133"/>
    </row>
    <row r="2070" spans="4:4" x14ac:dyDescent="0.25">
      <c r="D2070" s="133"/>
    </row>
    <row r="2071" spans="4:4" x14ac:dyDescent="0.25">
      <c r="D2071" s="133"/>
    </row>
    <row r="2072" spans="4:4" x14ac:dyDescent="0.25">
      <c r="D2072" s="133"/>
    </row>
    <row r="2073" spans="4:4" x14ac:dyDescent="0.25">
      <c r="D2073" s="133"/>
    </row>
    <row r="2074" spans="4:4" x14ac:dyDescent="0.25">
      <c r="D2074" s="133"/>
    </row>
    <row r="2075" spans="4:4" x14ac:dyDescent="0.25">
      <c r="D2075" s="133"/>
    </row>
    <row r="2076" spans="4:4" x14ac:dyDescent="0.25">
      <c r="D2076" s="133"/>
    </row>
    <row r="2077" spans="4:4" x14ac:dyDescent="0.25">
      <c r="D2077" s="133"/>
    </row>
    <row r="2078" spans="4:4" x14ac:dyDescent="0.25">
      <c r="D2078" s="133"/>
    </row>
    <row r="2079" spans="4:4" x14ac:dyDescent="0.25">
      <c r="D2079" s="133"/>
    </row>
    <row r="2080" spans="4:4" x14ac:dyDescent="0.25">
      <c r="D2080" s="133"/>
    </row>
    <row r="2081" spans="4:4" x14ac:dyDescent="0.25">
      <c r="D2081" s="133"/>
    </row>
    <row r="2082" spans="4:4" x14ac:dyDescent="0.25">
      <c r="D2082" s="133"/>
    </row>
    <row r="2083" spans="4:4" x14ac:dyDescent="0.25">
      <c r="D2083" s="133"/>
    </row>
    <row r="2084" spans="4:4" x14ac:dyDescent="0.25">
      <c r="D2084" s="133"/>
    </row>
    <row r="2085" spans="4:4" x14ac:dyDescent="0.25">
      <c r="D2085" s="133"/>
    </row>
    <row r="2086" spans="4:4" x14ac:dyDescent="0.25">
      <c r="D2086" s="133"/>
    </row>
    <row r="2087" spans="4:4" x14ac:dyDescent="0.25">
      <c r="D2087" s="133"/>
    </row>
    <row r="2088" spans="4:4" x14ac:dyDescent="0.25">
      <c r="D2088" s="133"/>
    </row>
    <row r="2089" spans="4:4" x14ac:dyDescent="0.25">
      <c r="D2089" s="133"/>
    </row>
    <row r="2090" spans="4:4" x14ac:dyDescent="0.25">
      <c r="D2090" s="133"/>
    </row>
    <row r="2091" spans="4:4" x14ac:dyDescent="0.25">
      <c r="D2091" s="133"/>
    </row>
    <row r="2092" spans="4:4" x14ac:dyDescent="0.25">
      <c r="D2092" s="133"/>
    </row>
    <row r="2093" spans="4:4" x14ac:dyDescent="0.25">
      <c r="D2093" s="133"/>
    </row>
    <row r="2094" spans="4:4" x14ac:dyDescent="0.25">
      <c r="D2094" s="133"/>
    </row>
    <row r="2095" spans="4:4" x14ac:dyDescent="0.25">
      <c r="D2095" s="133"/>
    </row>
    <row r="2096" spans="4:4" x14ac:dyDescent="0.25">
      <c r="D2096" s="133"/>
    </row>
    <row r="2097" spans="4:4" x14ac:dyDescent="0.25">
      <c r="D2097" s="133"/>
    </row>
    <row r="2098" spans="4:4" x14ac:dyDescent="0.25">
      <c r="D2098" s="133"/>
    </row>
    <row r="2099" spans="4:4" x14ac:dyDescent="0.25">
      <c r="D2099" s="133"/>
    </row>
    <row r="2100" spans="4:4" x14ac:dyDescent="0.25">
      <c r="D2100" s="133"/>
    </row>
    <row r="2101" spans="4:4" x14ac:dyDescent="0.25">
      <c r="D2101" s="133"/>
    </row>
    <row r="2102" spans="4:4" x14ac:dyDescent="0.25">
      <c r="D2102" s="133"/>
    </row>
    <row r="2103" spans="4:4" x14ac:dyDescent="0.25">
      <c r="D2103" s="133"/>
    </row>
    <row r="2104" spans="4:4" x14ac:dyDescent="0.25">
      <c r="D2104" s="133"/>
    </row>
    <row r="2105" spans="4:4" x14ac:dyDescent="0.25">
      <c r="D2105" s="133"/>
    </row>
    <row r="2106" spans="4:4" x14ac:dyDescent="0.25">
      <c r="D2106" s="133"/>
    </row>
    <row r="2107" spans="4:4" x14ac:dyDescent="0.25">
      <c r="D2107" s="133"/>
    </row>
    <row r="2108" spans="4:4" x14ac:dyDescent="0.25">
      <c r="D2108" s="133"/>
    </row>
    <row r="2109" spans="4:4" x14ac:dyDescent="0.25">
      <c r="D2109" s="133"/>
    </row>
    <row r="2110" spans="4:4" x14ac:dyDescent="0.25">
      <c r="D2110" s="133"/>
    </row>
    <row r="2111" spans="4:4" x14ac:dyDescent="0.25">
      <c r="D2111" s="133"/>
    </row>
    <row r="2112" spans="4:4" x14ac:dyDescent="0.25">
      <c r="D2112" s="133"/>
    </row>
    <row r="2113" spans="4:4" x14ac:dyDescent="0.25">
      <c r="D2113" s="133"/>
    </row>
    <row r="2114" spans="4:4" x14ac:dyDescent="0.25">
      <c r="D2114" s="133"/>
    </row>
    <row r="2115" spans="4:4" x14ac:dyDescent="0.25">
      <c r="D2115" s="133"/>
    </row>
    <row r="2116" spans="4:4" x14ac:dyDescent="0.25">
      <c r="D2116" s="133"/>
    </row>
    <row r="2117" spans="4:4" x14ac:dyDescent="0.25">
      <c r="D2117" s="133"/>
    </row>
    <row r="2118" spans="4:4" x14ac:dyDescent="0.25">
      <c r="D2118" s="133"/>
    </row>
    <row r="2119" spans="4:4" x14ac:dyDescent="0.25">
      <c r="D2119" s="133"/>
    </row>
    <row r="2120" spans="4:4" x14ac:dyDescent="0.25">
      <c r="D2120" s="133"/>
    </row>
    <row r="2121" spans="4:4" x14ac:dyDescent="0.25">
      <c r="D2121" s="133"/>
    </row>
    <row r="2122" spans="4:4" x14ac:dyDescent="0.25">
      <c r="D2122" s="133"/>
    </row>
    <row r="2123" spans="4:4" x14ac:dyDescent="0.25">
      <c r="D2123" s="133"/>
    </row>
    <row r="2124" spans="4:4" x14ac:dyDescent="0.25">
      <c r="D2124" s="133"/>
    </row>
    <row r="2125" spans="4:4" x14ac:dyDescent="0.25">
      <c r="D2125" s="133"/>
    </row>
    <row r="2126" spans="4:4" x14ac:dyDescent="0.25">
      <c r="D2126" s="133"/>
    </row>
    <row r="2127" spans="4:4" x14ac:dyDescent="0.25">
      <c r="D2127" s="133"/>
    </row>
    <row r="2128" spans="4:4" x14ac:dyDescent="0.25">
      <c r="D2128" s="133"/>
    </row>
    <row r="2129" spans="4:4" x14ac:dyDescent="0.25">
      <c r="D2129" s="133"/>
    </row>
    <row r="2130" spans="4:4" x14ac:dyDescent="0.25">
      <c r="D2130" s="133"/>
    </row>
    <row r="2131" spans="4:4" x14ac:dyDescent="0.25">
      <c r="D2131" s="133"/>
    </row>
    <row r="2132" spans="4:4" x14ac:dyDescent="0.25">
      <c r="D2132" s="133"/>
    </row>
    <row r="2133" spans="4:4" x14ac:dyDescent="0.25">
      <c r="D2133" s="133"/>
    </row>
    <row r="2134" spans="4:4" x14ac:dyDescent="0.25">
      <c r="D2134" s="133"/>
    </row>
    <row r="2135" spans="4:4" x14ac:dyDescent="0.25">
      <c r="D2135" s="133"/>
    </row>
    <row r="2136" spans="4:4" x14ac:dyDescent="0.25">
      <c r="D2136" s="133"/>
    </row>
    <row r="2137" spans="4:4" x14ac:dyDescent="0.25">
      <c r="D2137" s="133"/>
    </row>
    <row r="2138" spans="4:4" x14ac:dyDescent="0.25">
      <c r="D2138" s="133"/>
    </row>
    <row r="2139" spans="4:4" x14ac:dyDescent="0.25">
      <c r="D2139" s="133"/>
    </row>
    <row r="2140" spans="4:4" x14ac:dyDescent="0.25">
      <c r="D2140" s="133"/>
    </row>
    <row r="2141" spans="4:4" x14ac:dyDescent="0.25">
      <c r="D2141" s="133"/>
    </row>
    <row r="2142" spans="4:4" x14ac:dyDescent="0.25">
      <c r="D2142" s="133"/>
    </row>
    <row r="2143" spans="4:4" x14ac:dyDescent="0.25">
      <c r="D2143" s="133"/>
    </row>
    <row r="2144" spans="4:4" x14ac:dyDescent="0.25">
      <c r="D2144" s="133"/>
    </row>
    <row r="2145" spans="4:4" x14ac:dyDescent="0.25">
      <c r="D2145" s="133"/>
    </row>
    <row r="2146" spans="4:4" x14ac:dyDescent="0.25">
      <c r="D2146" s="133"/>
    </row>
    <row r="2147" spans="4:4" x14ac:dyDescent="0.25">
      <c r="D2147" s="133"/>
    </row>
    <row r="2148" spans="4:4" x14ac:dyDescent="0.25">
      <c r="D2148" s="133"/>
    </row>
    <row r="2149" spans="4:4" x14ac:dyDescent="0.25">
      <c r="D2149" s="133"/>
    </row>
    <row r="2150" spans="4:4" x14ac:dyDescent="0.25">
      <c r="D2150" s="133"/>
    </row>
    <row r="2151" spans="4:4" x14ac:dyDescent="0.25">
      <c r="D2151" s="133"/>
    </row>
    <row r="2152" spans="4:4" x14ac:dyDescent="0.25">
      <c r="D2152" s="133"/>
    </row>
    <row r="2153" spans="4:4" x14ac:dyDescent="0.25">
      <c r="D2153" s="133"/>
    </row>
    <row r="2154" spans="4:4" x14ac:dyDescent="0.25">
      <c r="D2154" s="133"/>
    </row>
    <row r="2155" spans="4:4" x14ac:dyDescent="0.25">
      <c r="D2155" s="133"/>
    </row>
    <row r="2156" spans="4:4" x14ac:dyDescent="0.25">
      <c r="D2156" s="133"/>
    </row>
    <row r="2157" spans="4:4" x14ac:dyDescent="0.25">
      <c r="D2157" s="133"/>
    </row>
    <row r="2158" spans="4:4" x14ac:dyDescent="0.25">
      <c r="D2158" s="133"/>
    </row>
    <row r="2159" spans="4:4" x14ac:dyDescent="0.25">
      <c r="D2159" s="133"/>
    </row>
    <row r="2160" spans="4:4" x14ac:dyDescent="0.25">
      <c r="D2160" s="133"/>
    </row>
    <row r="2161" spans="4:4" x14ac:dyDescent="0.25">
      <c r="D2161" s="133"/>
    </row>
    <row r="2162" spans="4:4" x14ac:dyDescent="0.25">
      <c r="D2162" s="133"/>
    </row>
    <row r="2163" spans="4:4" x14ac:dyDescent="0.25">
      <c r="D2163" s="133"/>
    </row>
    <row r="2164" spans="4:4" x14ac:dyDescent="0.25">
      <c r="D2164" s="133"/>
    </row>
    <row r="2165" spans="4:4" x14ac:dyDescent="0.25">
      <c r="D2165" s="133"/>
    </row>
    <row r="2166" spans="4:4" x14ac:dyDescent="0.25">
      <c r="D2166" s="133"/>
    </row>
    <row r="2167" spans="4:4" x14ac:dyDescent="0.25">
      <c r="D2167" s="133"/>
    </row>
    <row r="2168" spans="4:4" x14ac:dyDescent="0.25">
      <c r="D2168" s="133"/>
    </row>
    <row r="2169" spans="4:4" x14ac:dyDescent="0.25">
      <c r="D2169" s="133"/>
    </row>
    <row r="2170" spans="4:4" x14ac:dyDescent="0.25">
      <c r="D2170" s="133"/>
    </row>
    <row r="2171" spans="4:4" x14ac:dyDescent="0.25">
      <c r="D2171" s="133"/>
    </row>
    <row r="2172" spans="4:4" x14ac:dyDescent="0.25">
      <c r="D2172" s="133"/>
    </row>
    <row r="2173" spans="4:4" x14ac:dyDescent="0.25">
      <c r="D2173" s="133"/>
    </row>
    <row r="2174" spans="4:4" x14ac:dyDescent="0.25">
      <c r="D2174" s="133"/>
    </row>
    <row r="2175" spans="4:4" x14ac:dyDescent="0.25">
      <c r="D2175" s="133"/>
    </row>
    <row r="2176" spans="4:4" x14ac:dyDescent="0.25">
      <c r="D2176" s="133"/>
    </row>
    <row r="2177" spans="4:4" x14ac:dyDescent="0.25">
      <c r="D2177" s="133"/>
    </row>
    <row r="2178" spans="4:4" x14ac:dyDescent="0.25">
      <c r="D2178" s="133"/>
    </row>
    <row r="2179" spans="4:4" x14ac:dyDescent="0.25">
      <c r="D2179" s="133"/>
    </row>
    <row r="2180" spans="4:4" x14ac:dyDescent="0.25">
      <c r="D2180" s="133"/>
    </row>
    <row r="2181" spans="4:4" x14ac:dyDescent="0.25">
      <c r="D2181" s="133"/>
    </row>
    <row r="2182" spans="4:4" x14ac:dyDescent="0.25">
      <c r="D2182" s="133"/>
    </row>
    <row r="2183" spans="4:4" x14ac:dyDescent="0.25">
      <c r="D2183" s="133"/>
    </row>
    <row r="2184" spans="4:4" x14ac:dyDescent="0.25">
      <c r="D2184" s="133"/>
    </row>
    <row r="2185" spans="4:4" x14ac:dyDescent="0.25">
      <c r="D2185" s="133"/>
    </row>
    <row r="2186" spans="4:4" x14ac:dyDescent="0.25">
      <c r="D2186" s="133"/>
    </row>
    <row r="2187" spans="4:4" x14ac:dyDescent="0.25">
      <c r="D2187" s="133"/>
    </row>
    <row r="2188" spans="4:4" x14ac:dyDescent="0.25">
      <c r="D2188" s="133"/>
    </row>
    <row r="2189" spans="4:4" x14ac:dyDescent="0.25">
      <c r="D2189" s="133"/>
    </row>
    <row r="2190" spans="4:4" x14ac:dyDescent="0.25">
      <c r="D2190" s="133"/>
    </row>
    <row r="2191" spans="4:4" x14ac:dyDescent="0.25">
      <c r="D2191" s="133"/>
    </row>
    <row r="2192" spans="4:4" x14ac:dyDescent="0.25">
      <c r="D2192" s="133"/>
    </row>
    <row r="2193" spans="4:4" x14ac:dyDescent="0.25">
      <c r="D2193" s="133"/>
    </row>
    <row r="2194" spans="4:4" x14ac:dyDescent="0.25">
      <c r="D2194" s="133"/>
    </row>
    <row r="2195" spans="4:4" x14ac:dyDescent="0.25">
      <c r="D2195" s="133"/>
    </row>
    <row r="2196" spans="4:4" x14ac:dyDescent="0.25">
      <c r="D2196" s="133"/>
    </row>
    <row r="2197" spans="4:4" x14ac:dyDescent="0.25">
      <c r="D2197" s="133"/>
    </row>
    <row r="2198" spans="4:4" x14ac:dyDescent="0.25">
      <c r="D2198" s="133"/>
    </row>
    <row r="2199" spans="4:4" x14ac:dyDescent="0.25">
      <c r="D2199" s="133"/>
    </row>
    <row r="2200" spans="4:4" x14ac:dyDescent="0.25">
      <c r="D2200" s="133"/>
    </row>
    <row r="2201" spans="4:4" x14ac:dyDescent="0.25">
      <c r="D2201" s="133"/>
    </row>
    <row r="2202" spans="4:4" x14ac:dyDescent="0.25">
      <c r="D2202" s="133"/>
    </row>
    <row r="2203" spans="4:4" x14ac:dyDescent="0.25">
      <c r="D2203" s="133"/>
    </row>
    <row r="2204" spans="4:4" x14ac:dyDescent="0.25">
      <c r="D2204" s="133"/>
    </row>
    <row r="2205" spans="4:4" x14ac:dyDescent="0.25">
      <c r="D2205" s="133"/>
    </row>
    <row r="2206" spans="4:4" x14ac:dyDescent="0.25">
      <c r="D2206" s="133"/>
    </row>
    <row r="2207" spans="4:4" x14ac:dyDescent="0.25">
      <c r="D2207" s="133"/>
    </row>
    <row r="2208" spans="4:4" x14ac:dyDescent="0.25">
      <c r="D2208" s="133"/>
    </row>
    <row r="2209" spans="4:4" x14ac:dyDescent="0.25">
      <c r="D2209" s="133"/>
    </row>
    <row r="2210" spans="4:4" x14ac:dyDescent="0.25">
      <c r="D2210" s="133"/>
    </row>
    <row r="2211" spans="4:4" x14ac:dyDescent="0.25">
      <c r="D2211" s="133"/>
    </row>
    <row r="2212" spans="4:4" x14ac:dyDescent="0.25">
      <c r="D2212" s="133"/>
    </row>
    <row r="2213" spans="4:4" x14ac:dyDescent="0.25">
      <c r="D2213" s="133"/>
    </row>
    <row r="2214" spans="4:4" x14ac:dyDescent="0.25">
      <c r="D2214" s="133"/>
    </row>
    <row r="2215" spans="4:4" x14ac:dyDescent="0.25">
      <c r="D2215" s="133"/>
    </row>
    <row r="2216" spans="4:4" x14ac:dyDescent="0.25">
      <c r="D2216" s="133"/>
    </row>
    <row r="2217" spans="4:4" x14ac:dyDescent="0.25">
      <c r="D2217" s="133"/>
    </row>
    <row r="2218" spans="4:4" x14ac:dyDescent="0.25">
      <c r="D2218" s="133"/>
    </row>
    <row r="2219" spans="4:4" x14ac:dyDescent="0.25">
      <c r="D2219" s="133"/>
    </row>
    <row r="2220" spans="4:4" x14ac:dyDescent="0.25">
      <c r="D2220" s="133"/>
    </row>
    <row r="2221" spans="4:4" x14ac:dyDescent="0.25">
      <c r="D2221" s="133"/>
    </row>
    <row r="2222" spans="4:4" x14ac:dyDescent="0.25">
      <c r="D2222" s="133"/>
    </row>
    <row r="2223" spans="4:4" x14ac:dyDescent="0.25">
      <c r="D2223" s="133"/>
    </row>
    <row r="2224" spans="4:4" x14ac:dyDescent="0.25">
      <c r="D2224" s="133"/>
    </row>
    <row r="2225" spans="4:4" x14ac:dyDescent="0.25">
      <c r="D2225" s="133"/>
    </row>
    <row r="2226" spans="4:4" x14ac:dyDescent="0.25">
      <c r="D2226" s="133"/>
    </row>
    <row r="2227" spans="4:4" x14ac:dyDescent="0.25">
      <c r="D2227" s="133"/>
    </row>
    <row r="2228" spans="4:4" x14ac:dyDescent="0.25">
      <c r="D2228" s="133"/>
    </row>
    <row r="2229" spans="4:4" x14ac:dyDescent="0.25">
      <c r="D2229" s="133"/>
    </row>
    <row r="2230" spans="4:4" x14ac:dyDescent="0.25">
      <c r="D2230" s="133"/>
    </row>
    <row r="2231" spans="4:4" x14ac:dyDescent="0.25">
      <c r="D2231" s="133"/>
    </row>
    <row r="2232" spans="4:4" x14ac:dyDescent="0.25">
      <c r="D2232" s="133"/>
    </row>
    <row r="2233" spans="4:4" x14ac:dyDescent="0.25">
      <c r="D2233" s="133"/>
    </row>
    <row r="2234" spans="4:4" x14ac:dyDescent="0.25">
      <c r="D2234" s="133"/>
    </row>
    <row r="2235" spans="4:4" x14ac:dyDescent="0.25">
      <c r="D2235" s="133"/>
    </row>
    <row r="2236" spans="4:4" x14ac:dyDescent="0.25">
      <c r="D2236" s="133"/>
    </row>
    <row r="2237" spans="4:4" x14ac:dyDescent="0.25">
      <c r="D2237" s="133"/>
    </row>
    <row r="2238" spans="4:4" x14ac:dyDescent="0.25">
      <c r="D2238" s="133"/>
    </row>
    <row r="2239" spans="4:4" x14ac:dyDescent="0.25">
      <c r="D2239" s="133"/>
    </row>
    <row r="2240" spans="4:4" x14ac:dyDescent="0.25">
      <c r="D2240" s="133"/>
    </row>
    <row r="2241" spans="4:4" x14ac:dyDescent="0.25">
      <c r="D2241" s="133"/>
    </row>
    <row r="2242" spans="4:4" x14ac:dyDescent="0.25">
      <c r="D2242" s="133"/>
    </row>
    <row r="2243" spans="4:4" x14ac:dyDescent="0.25">
      <c r="D2243" s="133"/>
    </row>
    <row r="2244" spans="4:4" x14ac:dyDescent="0.25">
      <c r="D2244" s="133"/>
    </row>
    <row r="2245" spans="4:4" x14ac:dyDescent="0.25">
      <c r="D2245" s="133"/>
    </row>
    <row r="2246" spans="4:4" x14ac:dyDescent="0.25">
      <c r="D2246" s="133"/>
    </row>
    <row r="2247" spans="4:4" x14ac:dyDescent="0.25">
      <c r="D2247" s="133"/>
    </row>
    <row r="2248" spans="4:4" x14ac:dyDescent="0.25">
      <c r="D2248" s="133"/>
    </row>
    <row r="2249" spans="4:4" x14ac:dyDescent="0.25">
      <c r="D2249" s="133"/>
    </row>
    <row r="2250" spans="4:4" x14ac:dyDescent="0.25">
      <c r="D2250" s="133"/>
    </row>
    <row r="2251" spans="4:4" x14ac:dyDescent="0.25">
      <c r="D2251" s="133"/>
    </row>
    <row r="2252" spans="4:4" x14ac:dyDescent="0.25">
      <c r="D2252" s="133"/>
    </row>
    <row r="2253" spans="4:4" x14ac:dyDescent="0.25">
      <c r="D2253" s="133"/>
    </row>
    <row r="2254" spans="4:4" x14ac:dyDescent="0.25">
      <c r="D2254" s="133"/>
    </row>
    <row r="2255" spans="4:4" x14ac:dyDescent="0.25">
      <c r="D2255" s="133"/>
    </row>
    <row r="2256" spans="4:4" x14ac:dyDescent="0.25">
      <c r="D2256" s="133"/>
    </row>
    <row r="2257" spans="4:4" x14ac:dyDescent="0.25">
      <c r="D2257" s="133"/>
    </row>
    <row r="2258" spans="4:4" x14ac:dyDescent="0.25">
      <c r="D2258" s="133"/>
    </row>
    <row r="2259" spans="4:4" x14ac:dyDescent="0.25">
      <c r="D2259" s="133"/>
    </row>
    <row r="2260" spans="4:4" x14ac:dyDescent="0.25">
      <c r="D2260" s="133"/>
    </row>
    <row r="2261" spans="4:4" x14ac:dyDescent="0.25">
      <c r="D2261" s="133"/>
    </row>
    <row r="2262" spans="4:4" x14ac:dyDescent="0.25">
      <c r="D2262" s="133"/>
    </row>
    <row r="2263" spans="4:4" x14ac:dyDescent="0.25">
      <c r="D2263" s="133"/>
    </row>
    <row r="2264" spans="4:4" x14ac:dyDescent="0.25">
      <c r="D2264" s="133"/>
    </row>
    <row r="2265" spans="4:4" x14ac:dyDescent="0.25">
      <c r="D2265" s="133"/>
    </row>
    <row r="2266" spans="4:4" x14ac:dyDescent="0.25">
      <c r="D2266" s="133"/>
    </row>
    <row r="2267" spans="4:4" x14ac:dyDescent="0.25">
      <c r="D2267" s="133"/>
    </row>
    <row r="2268" spans="4:4" x14ac:dyDescent="0.25">
      <c r="D2268" s="133"/>
    </row>
    <row r="2269" spans="4:4" x14ac:dyDescent="0.25">
      <c r="D2269" s="133"/>
    </row>
    <row r="2270" spans="4:4" x14ac:dyDescent="0.25">
      <c r="D2270" s="133"/>
    </row>
    <row r="2271" spans="4:4" x14ac:dyDescent="0.25">
      <c r="D2271" s="133"/>
    </row>
    <row r="2272" spans="4:4" x14ac:dyDescent="0.25">
      <c r="D2272" s="133"/>
    </row>
    <row r="2273" spans="4:4" x14ac:dyDescent="0.25">
      <c r="D2273" s="133"/>
    </row>
    <row r="2274" spans="4:4" x14ac:dyDescent="0.25">
      <c r="D2274" s="133"/>
    </row>
    <row r="2275" spans="4:4" x14ac:dyDescent="0.25">
      <c r="D2275" s="133"/>
    </row>
    <row r="2276" spans="4:4" x14ac:dyDescent="0.25">
      <c r="D2276" s="133"/>
    </row>
    <row r="2277" spans="4:4" x14ac:dyDescent="0.25">
      <c r="D2277" s="133"/>
    </row>
    <row r="2278" spans="4:4" x14ac:dyDescent="0.25">
      <c r="D2278" s="133"/>
    </row>
    <row r="2279" spans="4:4" x14ac:dyDescent="0.25">
      <c r="D2279" s="133"/>
    </row>
    <row r="2280" spans="4:4" x14ac:dyDescent="0.25">
      <c r="D2280" s="133"/>
    </row>
    <row r="2281" spans="4:4" x14ac:dyDescent="0.25">
      <c r="D2281" s="133"/>
    </row>
    <row r="2282" spans="4:4" x14ac:dyDescent="0.25">
      <c r="D2282" s="133"/>
    </row>
    <row r="2283" spans="4:4" x14ac:dyDescent="0.25">
      <c r="D2283" s="133"/>
    </row>
    <row r="2284" spans="4:4" x14ac:dyDescent="0.25">
      <c r="D2284" s="133"/>
    </row>
    <row r="2285" spans="4:4" x14ac:dyDescent="0.25">
      <c r="D2285" s="133"/>
    </row>
    <row r="2286" spans="4:4" x14ac:dyDescent="0.25">
      <c r="D2286" s="133"/>
    </row>
    <row r="2287" spans="4:4" x14ac:dyDescent="0.25">
      <c r="D2287" s="133"/>
    </row>
    <row r="2288" spans="4:4" x14ac:dyDescent="0.25">
      <c r="D2288" s="133"/>
    </row>
    <row r="2289" spans="4:4" x14ac:dyDescent="0.25">
      <c r="D2289" s="133"/>
    </row>
    <row r="2290" spans="4:4" x14ac:dyDescent="0.25">
      <c r="D2290" s="133"/>
    </row>
    <row r="2291" spans="4:4" x14ac:dyDescent="0.25">
      <c r="D2291" s="133"/>
    </row>
    <row r="2292" spans="4:4" x14ac:dyDescent="0.25">
      <c r="D2292" s="133"/>
    </row>
    <row r="2293" spans="4:4" x14ac:dyDescent="0.25">
      <c r="D2293" s="133"/>
    </row>
    <row r="2294" spans="4:4" x14ac:dyDescent="0.25">
      <c r="D2294" s="133"/>
    </row>
    <row r="2295" spans="4:4" x14ac:dyDescent="0.25">
      <c r="D2295" s="133"/>
    </row>
    <row r="2296" spans="4:4" x14ac:dyDescent="0.25">
      <c r="D2296" s="133"/>
    </row>
    <row r="2297" spans="4:4" x14ac:dyDescent="0.25">
      <c r="D2297" s="133"/>
    </row>
    <row r="2298" spans="4:4" x14ac:dyDescent="0.25">
      <c r="D2298" s="133"/>
    </row>
    <row r="2299" spans="4:4" x14ac:dyDescent="0.25">
      <c r="D2299" s="133"/>
    </row>
    <row r="2300" spans="4:4" x14ac:dyDescent="0.25">
      <c r="D2300" s="133"/>
    </row>
    <row r="2301" spans="4:4" x14ac:dyDescent="0.25">
      <c r="D2301" s="133"/>
    </row>
    <row r="2302" spans="4:4" x14ac:dyDescent="0.25">
      <c r="D2302" s="133"/>
    </row>
    <row r="2303" spans="4:4" x14ac:dyDescent="0.25">
      <c r="D2303" s="133"/>
    </row>
    <row r="2304" spans="4:4" x14ac:dyDescent="0.25">
      <c r="D2304" s="133"/>
    </row>
    <row r="2305" spans="4:4" x14ac:dyDescent="0.25">
      <c r="D2305" s="133"/>
    </row>
    <row r="2306" spans="4:4" x14ac:dyDescent="0.25">
      <c r="D2306" s="133"/>
    </row>
    <row r="2307" spans="4:4" x14ac:dyDescent="0.25">
      <c r="D2307" s="133"/>
    </row>
    <row r="2308" spans="4:4" x14ac:dyDescent="0.25">
      <c r="D2308" s="133"/>
    </row>
    <row r="2309" spans="4:4" x14ac:dyDescent="0.25">
      <c r="D2309" s="133"/>
    </row>
    <row r="2310" spans="4:4" x14ac:dyDescent="0.25">
      <c r="D2310" s="133"/>
    </row>
    <row r="2311" spans="4:4" x14ac:dyDescent="0.25">
      <c r="D2311" s="133"/>
    </row>
    <row r="2312" spans="4:4" x14ac:dyDescent="0.25">
      <c r="D2312" s="133"/>
    </row>
    <row r="2313" spans="4:4" x14ac:dyDescent="0.25">
      <c r="D2313" s="133"/>
    </row>
    <row r="2314" spans="4:4" x14ac:dyDescent="0.25">
      <c r="D2314" s="133"/>
    </row>
    <row r="2315" spans="4:4" x14ac:dyDescent="0.25">
      <c r="D2315" s="133"/>
    </row>
    <row r="2316" spans="4:4" x14ac:dyDescent="0.25">
      <c r="D2316" s="133"/>
    </row>
    <row r="2317" spans="4:4" x14ac:dyDescent="0.25">
      <c r="D2317" s="133"/>
    </row>
    <row r="2318" spans="4:4" x14ac:dyDescent="0.25">
      <c r="D2318" s="133"/>
    </row>
    <row r="2319" spans="4:4" x14ac:dyDescent="0.25">
      <c r="D2319" s="133"/>
    </row>
    <row r="2320" spans="4:4" x14ac:dyDescent="0.25">
      <c r="D2320" s="133"/>
    </row>
    <row r="2321" spans="4:4" x14ac:dyDescent="0.25">
      <c r="D2321" s="133"/>
    </row>
    <row r="2322" spans="4:4" x14ac:dyDescent="0.25">
      <c r="D2322" s="133"/>
    </row>
    <row r="2323" spans="4:4" x14ac:dyDescent="0.25">
      <c r="D2323" s="133"/>
    </row>
    <row r="2324" spans="4:4" x14ac:dyDescent="0.25">
      <c r="D2324" s="133"/>
    </row>
    <row r="2325" spans="4:4" x14ac:dyDescent="0.25">
      <c r="D2325" s="133"/>
    </row>
    <row r="2326" spans="4:4" x14ac:dyDescent="0.25">
      <c r="D2326" s="133"/>
    </row>
    <row r="2327" spans="4:4" x14ac:dyDescent="0.25">
      <c r="D2327" s="133"/>
    </row>
    <row r="2328" spans="4:4" x14ac:dyDescent="0.25">
      <c r="D2328" s="133"/>
    </row>
    <row r="2329" spans="4:4" x14ac:dyDescent="0.25">
      <c r="D2329" s="133"/>
    </row>
    <row r="2330" spans="4:4" x14ac:dyDescent="0.25">
      <c r="D2330" s="133"/>
    </row>
    <row r="2331" spans="4:4" x14ac:dyDescent="0.25">
      <c r="D2331" s="133"/>
    </row>
    <row r="2332" spans="4:4" x14ac:dyDescent="0.25">
      <c r="D2332" s="133"/>
    </row>
    <row r="2333" spans="4:4" x14ac:dyDescent="0.25">
      <c r="D2333" s="133"/>
    </row>
    <row r="2334" spans="4:4" x14ac:dyDescent="0.25">
      <c r="D2334" s="133"/>
    </row>
    <row r="2335" spans="4:4" x14ac:dyDescent="0.25">
      <c r="D2335" s="133"/>
    </row>
    <row r="2336" spans="4:4" x14ac:dyDescent="0.25">
      <c r="D2336" s="133"/>
    </row>
    <row r="2337" spans="4:4" x14ac:dyDescent="0.25">
      <c r="D2337" s="133"/>
    </row>
    <row r="2338" spans="4:4" x14ac:dyDescent="0.25">
      <c r="D2338" s="133"/>
    </row>
    <row r="2339" spans="4:4" x14ac:dyDescent="0.25">
      <c r="D2339" s="133"/>
    </row>
    <row r="2340" spans="4:4" x14ac:dyDescent="0.25">
      <c r="D2340" s="133"/>
    </row>
    <row r="2341" spans="4:4" x14ac:dyDescent="0.25">
      <c r="D2341" s="133"/>
    </row>
    <row r="2342" spans="4:4" x14ac:dyDescent="0.25">
      <c r="D2342" s="133"/>
    </row>
    <row r="2343" spans="4:4" x14ac:dyDescent="0.25">
      <c r="D2343" s="133"/>
    </row>
    <row r="2344" spans="4:4" x14ac:dyDescent="0.25">
      <c r="D2344" s="133"/>
    </row>
    <row r="2345" spans="4:4" x14ac:dyDescent="0.25">
      <c r="D2345" s="133"/>
    </row>
    <row r="2346" spans="4:4" x14ac:dyDescent="0.25">
      <c r="D2346" s="133"/>
    </row>
    <row r="2347" spans="4:4" x14ac:dyDescent="0.25">
      <c r="D2347" s="133"/>
    </row>
    <row r="2348" spans="4:4" x14ac:dyDescent="0.25">
      <c r="D2348" s="133"/>
    </row>
    <row r="2349" spans="4:4" x14ac:dyDescent="0.25">
      <c r="D2349" s="133"/>
    </row>
    <row r="2350" spans="4:4" x14ac:dyDescent="0.25">
      <c r="D2350" s="133"/>
    </row>
    <row r="2351" spans="4:4" x14ac:dyDescent="0.25">
      <c r="D2351" s="133"/>
    </row>
    <row r="2352" spans="4:4" x14ac:dyDescent="0.25">
      <c r="D2352" s="133"/>
    </row>
    <row r="2353" spans="4:4" x14ac:dyDescent="0.25">
      <c r="D2353" s="133"/>
    </row>
    <row r="2354" spans="4:4" x14ac:dyDescent="0.25">
      <c r="D2354" s="133"/>
    </row>
    <row r="2355" spans="4:4" x14ac:dyDescent="0.25">
      <c r="D2355" s="133"/>
    </row>
    <row r="2356" spans="4:4" x14ac:dyDescent="0.25">
      <c r="D2356" s="133"/>
    </row>
    <row r="2357" spans="4:4" x14ac:dyDescent="0.25">
      <c r="D2357" s="133"/>
    </row>
    <row r="2358" spans="4:4" x14ac:dyDescent="0.25">
      <c r="D2358" s="133"/>
    </row>
    <row r="2359" spans="4:4" x14ac:dyDescent="0.25">
      <c r="D2359" s="133"/>
    </row>
    <row r="2360" spans="4:4" x14ac:dyDescent="0.25">
      <c r="D2360" s="133"/>
    </row>
    <row r="2361" spans="4:4" x14ac:dyDescent="0.25">
      <c r="D2361" s="133"/>
    </row>
    <row r="2362" spans="4:4" x14ac:dyDescent="0.25">
      <c r="D2362" s="133"/>
    </row>
    <row r="2363" spans="4:4" x14ac:dyDescent="0.25">
      <c r="D2363" s="133"/>
    </row>
    <row r="2364" spans="4:4" x14ac:dyDescent="0.25">
      <c r="D2364" s="133"/>
    </row>
    <row r="2365" spans="4:4" x14ac:dyDescent="0.25">
      <c r="D2365" s="133"/>
    </row>
    <row r="2366" spans="4:4" x14ac:dyDescent="0.25">
      <c r="D2366" s="133"/>
    </row>
    <row r="2367" spans="4:4" x14ac:dyDescent="0.25">
      <c r="D2367" s="133"/>
    </row>
    <row r="2368" spans="4:4" x14ac:dyDescent="0.25">
      <c r="D2368" s="133"/>
    </row>
    <row r="2369" spans="4:4" x14ac:dyDescent="0.25">
      <c r="D2369" s="133"/>
    </row>
    <row r="2370" spans="4:4" x14ac:dyDescent="0.25">
      <c r="D2370" s="133"/>
    </row>
    <row r="2371" spans="4:4" x14ac:dyDescent="0.25">
      <c r="D2371" s="133"/>
    </row>
    <row r="2372" spans="4:4" x14ac:dyDescent="0.25">
      <c r="D2372" s="133"/>
    </row>
    <row r="2373" spans="4:4" x14ac:dyDescent="0.25">
      <c r="D2373" s="133"/>
    </row>
    <row r="2374" spans="4:4" x14ac:dyDescent="0.25">
      <c r="D2374" s="133"/>
    </row>
    <row r="2375" spans="4:4" x14ac:dyDescent="0.25">
      <c r="D2375" s="133"/>
    </row>
    <row r="2376" spans="4:4" x14ac:dyDescent="0.25">
      <c r="D2376" s="133"/>
    </row>
    <row r="2377" spans="4:4" x14ac:dyDescent="0.25">
      <c r="D2377" s="133"/>
    </row>
    <row r="2378" spans="4:4" x14ac:dyDescent="0.25">
      <c r="D2378" s="133"/>
    </row>
    <row r="2379" spans="4:4" x14ac:dyDescent="0.25">
      <c r="D2379" s="133"/>
    </row>
    <row r="2380" spans="4:4" x14ac:dyDescent="0.25">
      <c r="D2380" s="133"/>
    </row>
    <row r="2381" spans="4:4" x14ac:dyDescent="0.25">
      <c r="D2381" s="133"/>
    </row>
    <row r="2382" spans="4:4" x14ac:dyDescent="0.25">
      <c r="D2382" s="133"/>
    </row>
    <row r="2383" spans="4:4" x14ac:dyDescent="0.25">
      <c r="D2383" s="133"/>
    </row>
    <row r="2384" spans="4:4" x14ac:dyDescent="0.25">
      <c r="D2384" s="133"/>
    </row>
    <row r="2385" spans="4:4" x14ac:dyDescent="0.25">
      <c r="D2385" s="133"/>
    </row>
    <row r="2386" spans="4:4" x14ac:dyDescent="0.25">
      <c r="D2386" s="133"/>
    </row>
    <row r="2387" spans="4:4" x14ac:dyDescent="0.25">
      <c r="D2387" s="133"/>
    </row>
    <row r="2388" spans="4:4" x14ac:dyDescent="0.25">
      <c r="D2388" s="133"/>
    </row>
    <row r="2389" spans="4:4" x14ac:dyDescent="0.25">
      <c r="D2389" s="133"/>
    </row>
    <row r="2390" spans="4:4" x14ac:dyDescent="0.25">
      <c r="D2390" s="133"/>
    </row>
    <row r="2391" spans="4:4" x14ac:dyDescent="0.25">
      <c r="D2391" s="133"/>
    </row>
    <row r="2392" spans="4:4" x14ac:dyDescent="0.25">
      <c r="D2392" s="133"/>
    </row>
    <row r="2393" spans="4:4" x14ac:dyDescent="0.25">
      <c r="D2393" s="133"/>
    </row>
    <row r="2394" spans="4:4" x14ac:dyDescent="0.25">
      <c r="D2394" s="133"/>
    </row>
    <row r="2395" spans="4:4" x14ac:dyDescent="0.25">
      <c r="D2395" s="133"/>
    </row>
    <row r="2396" spans="4:4" x14ac:dyDescent="0.25">
      <c r="D2396" s="133"/>
    </row>
    <row r="2397" spans="4:4" x14ac:dyDescent="0.25">
      <c r="D2397" s="133"/>
    </row>
    <row r="2398" spans="4:4" x14ac:dyDescent="0.25">
      <c r="D2398" s="133"/>
    </row>
    <row r="2399" spans="4:4" x14ac:dyDescent="0.25">
      <c r="D2399" s="133"/>
    </row>
    <row r="2400" spans="4:4" x14ac:dyDescent="0.25">
      <c r="D2400" s="133"/>
    </row>
    <row r="2401" spans="4:4" x14ac:dyDescent="0.25">
      <c r="D2401" s="133"/>
    </row>
    <row r="2402" spans="4:4" x14ac:dyDescent="0.25">
      <c r="D2402" s="133"/>
    </row>
    <row r="2403" spans="4:4" x14ac:dyDescent="0.25">
      <c r="D2403" s="133"/>
    </row>
    <row r="2404" spans="4:4" x14ac:dyDescent="0.25">
      <c r="D2404" s="133"/>
    </row>
    <row r="2405" spans="4:4" x14ac:dyDescent="0.25">
      <c r="D2405" s="133"/>
    </row>
    <row r="2406" spans="4:4" x14ac:dyDescent="0.25">
      <c r="D2406" s="133"/>
    </row>
    <row r="2407" spans="4:4" x14ac:dyDescent="0.25">
      <c r="D2407" s="133"/>
    </row>
    <row r="2408" spans="4:4" x14ac:dyDescent="0.25">
      <c r="D2408" s="133"/>
    </row>
    <row r="2409" spans="4:4" x14ac:dyDescent="0.25">
      <c r="D2409" s="133"/>
    </row>
    <row r="2410" spans="4:4" x14ac:dyDescent="0.25">
      <c r="D2410" s="133"/>
    </row>
    <row r="2411" spans="4:4" x14ac:dyDescent="0.25">
      <c r="D2411" s="133"/>
    </row>
    <row r="2412" spans="4:4" x14ac:dyDescent="0.25">
      <c r="D2412" s="133"/>
    </row>
    <row r="2413" spans="4:4" x14ac:dyDescent="0.25">
      <c r="D2413" s="133"/>
    </row>
    <row r="2414" spans="4:4" x14ac:dyDescent="0.25">
      <c r="D2414" s="133"/>
    </row>
    <row r="2415" spans="4:4" x14ac:dyDescent="0.25">
      <c r="D2415" s="133"/>
    </row>
    <row r="2416" spans="4:4" x14ac:dyDescent="0.25">
      <c r="D2416" s="133"/>
    </row>
    <row r="2417" spans="4:4" x14ac:dyDescent="0.25">
      <c r="D2417" s="133"/>
    </row>
    <row r="2418" spans="4:4" x14ac:dyDescent="0.25">
      <c r="D2418" s="133"/>
    </row>
    <row r="2419" spans="4:4" x14ac:dyDescent="0.25">
      <c r="D2419" s="133"/>
    </row>
    <row r="2420" spans="4:4" x14ac:dyDescent="0.25">
      <c r="D2420" s="133"/>
    </row>
    <row r="2421" spans="4:4" x14ac:dyDescent="0.25">
      <c r="D2421" s="133"/>
    </row>
    <row r="2422" spans="4:4" x14ac:dyDescent="0.25">
      <c r="D2422" s="133"/>
    </row>
    <row r="2423" spans="4:4" x14ac:dyDescent="0.25">
      <c r="D2423" s="133"/>
    </row>
    <row r="2424" spans="4:4" x14ac:dyDescent="0.25">
      <c r="D2424" s="133"/>
    </row>
    <row r="2425" spans="4:4" x14ac:dyDescent="0.25">
      <c r="D2425" s="133"/>
    </row>
    <row r="2426" spans="4:4" x14ac:dyDescent="0.25">
      <c r="D2426" s="133"/>
    </row>
    <row r="2427" spans="4:4" x14ac:dyDescent="0.25">
      <c r="D2427" s="133"/>
    </row>
    <row r="2428" spans="4:4" x14ac:dyDescent="0.25">
      <c r="D2428" s="133"/>
    </row>
    <row r="2429" spans="4:4" x14ac:dyDescent="0.25">
      <c r="D2429" s="133"/>
    </row>
    <row r="2430" spans="4:4" x14ac:dyDescent="0.25">
      <c r="D2430" s="133"/>
    </row>
    <row r="2431" spans="4:4" x14ac:dyDescent="0.25">
      <c r="D2431" s="133"/>
    </row>
    <row r="2432" spans="4:4" x14ac:dyDescent="0.25">
      <c r="D2432" s="133"/>
    </row>
    <row r="2433" spans="4:4" x14ac:dyDescent="0.25">
      <c r="D2433" s="133"/>
    </row>
    <row r="2434" spans="4:4" x14ac:dyDescent="0.25">
      <c r="D2434" s="133"/>
    </row>
    <row r="2435" spans="4:4" x14ac:dyDescent="0.25">
      <c r="D2435" s="133"/>
    </row>
    <row r="2436" spans="4:4" x14ac:dyDescent="0.25">
      <c r="D2436" s="133"/>
    </row>
    <row r="2437" spans="4:4" x14ac:dyDescent="0.25">
      <c r="D2437" s="133"/>
    </row>
    <row r="2438" spans="4:4" x14ac:dyDescent="0.25">
      <c r="D2438" s="133"/>
    </row>
    <row r="2439" spans="4:4" x14ac:dyDescent="0.25">
      <c r="D2439" s="133"/>
    </row>
    <row r="2440" spans="4:4" x14ac:dyDescent="0.25">
      <c r="D2440" s="133"/>
    </row>
    <row r="2441" spans="4:4" x14ac:dyDescent="0.25">
      <c r="D2441" s="133"/>
    </row>
    <row r="2442" spans="4:4" x14ac:dyDescent="0.25">
      <c r="D2442" s="133"/>
    </row>
    <row r="2443" spans="4:4" x14ac:dyDescent="0.25">
      <c r="D2443" s="133"/>
    </row>
    <row r="2444" spans="4:4" x14ac:dyDescent="0.25">
      <c r="D2444" s="133"/>
    </row>
    <row r="2445" spans="4:4" x14ac:dyDescent="0.25">
      <c r="D2445" s="133"/>
    </row>
    <row r="2446" spans="4:4" x14ac:dyDescent="0.25">
      <c r="D2446" s="133"/>
    </row>
    <row r="2447" spans="4:4" x14ac:dyDescent="0.25">
      <c r="D2447" s="133"/>
    </row>
    <row r="2448" spans="4:4" x14ac:dyDescent="0.25">
      <c r="D2448" s="133"/>
    </row>
    <row r="2449" spans="4:4" x14ac:dyDescent="0.25">
      <c r="D2449" s="133"/>
    </row>
    <row r="2450" spans="4:4" x14ac:dyDescent="0.25">
      <c r="D2450" s="133"/>
    </row>
    <row r="2451" spans="4:4" x14ac:dyDescent="0.25">
      <c r="D2451" s="133"/>
    </row>
    <row r="2452" spans="4:4" x14ac:dyDescent="0.25">
      <c r="D2452" s="133"/>
    </row>
    <row r="2453" spans="4:4" x14ac:dyDescent="0.25">
      <c r="D2453" s="133"/>
    </row>
    <row r="2454" spans="4:4" x14ac:dyDescent="0.25">
      <c r="D2454" s="133"/>
    </row>
    <row r="2455" spans="4:4" x14ac:dyDescent="0.25">
      <c r="D2455" s="133"/>
    </row>
    <row r="2456" spans="4:4" x14ac:dyDescent="0.25">
      <c r="D2456" s="133"/>
    </row>
    <row r="2457" spans="4:4" x14ac:dyDescent="0.25">
      <c r="D2457" s="133"/>
    </row>
    <row r="2458" spans="4:4" x14ac:dyDescent="0.25">
      <c r="D2458" s="133"/>
    </row>
    <row r="2459" spans="4:4" x14ac:dyDescent="0.25">
      <c r="D2459" s="133"/>
    </row>
    <row r="2460" spans="4:4" x14ac:dyDescent="0.25">
      <c r="D2460" s="133"/>
    </row>
    <row r="2461" spans="4:4" x14ac:dyDescent="0.25">
      <c r="D2461" s="133"/>
    </row>
    <row r="2462" spans="4:4" x14ac:dyDescent="0.25">
      <c r="D2462" s="133"/>
    </row>
    <row r="2463" spans="4:4" x14ac:dyDescent="0.25">
      <c r="D2463" s="133"/>
    </row>
    <row r="2464" spans="4:4" x14ac:dyDescent="0.25">
      <c r="D2464" s="133"/>
    </row>
    <row r="2465" spans="4:4" x14ac:dyDescent="0.25">
      <c r="D2465" s="133"/>
    </row>
    <row r="2466" spans="4:4" x14ac:dyDescent="0.25">
      <c r="D2466" s="133"/>
    </row>
    <row r="2467" spans="4:4" x14ac:dyDescent="0.25">
      <c r="D2467" s="133"/>
    </row>
    <row r="2468" spans="4:4" x14ac:dyDescent="0.25">
      <c r="D2468" s="133"/>
    </row>
    <row r="2469" spans="4:4" x14ac:dyDescent="0.25">
      <c r="D2469" s="133"/>
    </row>
    <row r="2470" spans="4:4" x14ac:dyDescent="0.25">
      <c r="D2470" s="133"/>
    </row>
    <row r="2471" spans="4:4" x14ac:dyDescent="0.25">
      <c r="D2471" s="133"/>
    </row>
    <row r="2472" spans="4:4" x14ac:dyDescent="0.25">
      <c r="D2472" s="133"/>
    </row>
    <row r="2473" spans="4:4" x14ac:dyDescent="0.25">
      <c r="D2473" s="133"/>
    </row>
    <row r="2474" spans="4:4" x14ac:dyDescent="0.25">
      <c r="D2474" s="133"/>
    </row>
    <row r="2475" spans="4:4" x14ac:dyDescent="0.25">
      <c r="D2475" s="133"/>
    </row>
    <row r="2476" spans="4:4" x14ac:dyDescent="0.25">
      <c r="D2476" s="133"/>
    </row>
    <row r="2477" spans="4:4" x14ac:dyDescent="0.25">
      <c r="D2477" s="133"/>
    </row>
    <row r="2478" spans="4:4" x14ac:dyDescent="0.25">
      <c r="D2478" s="133"/>
    </row>
    <row r="2479" spans="4:4" x14ac:dyDescent="0.25">
      <c r="D2479" s="133"/>
    </row>
    <row r="2480" spans="4:4" x14ac:dyDescent="0.25">
      <c r="D2480" s="133"/>
    </row>
    <row r="2481" spans="4:4" x14ac:dyDescent="0.25">
      <c r="D2481" s="133"/>
    </row>
    <row r="2482" spans="4:4" x14ac:dyDescent="0.25">
      <c r="D2482" s="133"/>
    </row>
    <row r="2483" spans="4:4" x14ac:dyDescent="0.25">
      <c r="D2483" s="133"/>
    </row>
    <row r="2484" spans="4:4" x14ac:dyDescent="0.25">
      <c r="D2484" s="133"/>
    </row>
    <row r="2485" spans="4:4" x14ac:dyDescent="0.25">
      <c r="D2485" s="133"/>
    </row>
    <row r="2486" spans="4:4" x14ac:dyDescent="0.25">
      <c r="D2486" s="133"/>
    </row>
    <row r="2487" spans="4:4" x14ac:dyDescent="0.25">
      <c r="D2487" s="133"/>
    </row>
    <row r="2488" spans="4:4" x14ac:dyDescent="0.25">
      <c r="D2488" s="133"/>
    </row>
    <row r="2489" spans="4:4" x14ac:dyDescent="0.25">
      <c r="D2489" s="133"/>
    </row>
    <row r="2490" spans="4:4" x14ac:dyDescent="0.25">
      <c r="D2490" s="133"/>
    </row>
    <row r="2491" spans="4:4" x14ac:dyDescent="0.25">
      <c r="D2491" s="133"/>
    </row>
    <row r="2492" spans="4:4" x14ac:dyDescent="0.25">
      <c r="D2492" s="133"/>
    </row>
    <row r="2493" spans="4:4" x14ac:dyDescent="0.25">
      <c r="D2493" s="133"/>
    </row>
    <row r="2494" spans="4:4" x14ac:dyDescent="0.25">
      <c r="D2494" s="133"/>
    </row>
    <row r="2495" spans="4:4" x14ac:dyDescent="0.25">
      <c r="D2495" s="133"/>
    </row>
    <row r="2496" spans="4:4" x14ac:dyDescent="0.25">
      <c r="D2496" s="133"/>
    </row>
    <row r="2497" spans="4:4" x14ac:dyDescent="0.25">
      <c r="D2497" s="133"/>
    </row>
    <row r="2498" spans="4:4" x14ac:dyDescent="0.25">
      <c r="D2498" s="133"/>
    </row>
    <row r="2499" spans="4:4" x14ac:dyDescent="0.25">
      <c r="D2499" s="133"/>
    </row>
    <row r="2500" spans="4:4" x14ac:dyDescent="0.25">
      <c r="D2500" s="133"/>
    </row>
    <row r="2501" spans="4:4" x14ac:dyDescent="0.25">
      <c r="D2501" s="133"/>
    </row>
    <row r="2502" spans="4:4" x14ac:dyDescent="0.25">
      <c r="D2502" s="133"/>
    </row>
    <row r="2503" spans="4:4" x14ac:dyDescent="0.25">
      <c r="D2503" s="133"/>
    </row>
    <row r="2504" spans="4:4" x14ac:dyDescent="0.25">
      <c r="D2504" s="133"/>
    </row>
    <row r="2505" spans="4:4" x14ac:dyDescent="0.25">
      <c r="D2505" s="133"/>
    </row>
    <row r="2506" spans="4:4" x14ac:dyDescent="0.25">
      <c r="D2506" s="133"/>
    </row>
    <row r="2507" spans="4:4" x14ac:dyDescent="0.25">
      <c r="D2507" s="133"/>
    </row>
    <row r="2508" spans="4:4" x14ac:dyDescent="0.25">
      <c r="D2508" s="133"/>
    </row>
    <row r="2509" spans="4:4" x14ac:dyDescent="0.25">
      <c r="D2509" s="133"/>
    </row>
    <row r="2510" spans="4:4" x14ac:dyDescent="0.25">
      <c r="D2510" s="133"/>
    </row>
    <row r="2511" spans="4:4" x14ac:dyDescent="0.25">
      <c r="D2511" s="133"/>
    </row>
    <row r="2512" spans="4:4" x14ac:dyDescent="0.25">
      <c r="D2512" s="133"/>
    </row>
    <row r="2513" spans="4:4" x14ac:dyDescent="0.25">
      <c r="D2513" s="133"/>
    </row>
    <row r="2514" spans="4:4" x14ac:dyDescent="0.25">
      <c r="D2514" s="133"/>
    </row>
    <row r="2515" spans="4:4" x14ac:dyDescent="0.25">
      <c r="D2515" s="133"/>
    </row>
    <row r="2516" spans="4:4" x14ac:dyDescent="0.25">
      <c r="D2516" s="133"/>
    </row>
    <row r="2517" spans="4:4" x14ac:dyDescent="0.25">
      <c r="D2517" s="133"/>
    </row>
    <row r="2518" spans="4:4" x14ac:dyDescent="0.25">
      <c r="D2518" s="133"/>
    </row>
    <row r="2519" spans="4:4" x14ac:dyDescent="0.25">
      <c r="D2519" s="133"/>
    </row>
    <row r="2520" spans="4:4" x14ac:dyDescent="0.25">
      <c r="D2520" s="133"/>
    </row>
    <row r="2521" spans="4:4" x14ac:dyDescent="0.25">
      <c r="D2521" s="133"/>
    </row>
    <row r="2522" spans="4:4" x14ac:dyDescent="0.25">
      <c r="D2522" s="133"/>
    </row>
    <row r="2523" spans="4:4" x14ac:dyDescent="0.25">
      <c r="D2523" s="133"/>
    </row>
    <row r="2524" spans="4:4" x14ac:dyDescent="0.25">
      <c r="D2524" s="133"/>
    </row>
    <row r="2525" spans="4:4" x14ac:dyDescent="0.25">
      <c r="D2525" s="133"/>
    </row>
    <row r="2526" spans="4:4" x14ac:dyDescent="0.25">
      <c r="D2526" s="133"/>
    </row>
    <row r="2527" spans="4:4" x14ac:dyDescent="0.25">
      <c r="D2527" s="133"/>
    </row>
    <row r="2528" spans="4:4" x14ac:dyDescent="0.25">
      <c r="D2528" s="133"/>
    </row>
    <row r="2529" spans="4:4" x14ac:dyDescent="0.25">
      <c r="D2529" s="133"/>
    </row>
    <row r="2530" spans="4:4" x14ac:dyDescent="0.25">
      <c r="D2530" s="133"/>
    </row>
    <row r="2531" spans="4:4" x14ac:dyDescent="0.25">
      <c r="D2531" s="133"/>
    </row>
    <row r="2532" spans="4:4" x14ac:dyDescent="0.25">
      <c r="D2532" s="133"/>
    </row>
    <row r="2533" spans="4:4" x14ac:dyDescent="0.25">
      <c r="D2533" s="133"/>
    </row>
    <row r="2534" spans="4:4" x14ac:dyDescent="0.25">
      <c r="D2534" s="133"/>
    </row>
    <row r="2535" spans="4:4" x14ac:dyDescent="0.25">
      <c r="D2535" s="133"/>
    </row>
    <row r="2536" spans="4:4" x14ac:dyDescent="0.25">
      <c r="D2536" s="133"/>
    </row>
    <row r="2537" spans="4:4" x14ac:dyDescent="0.25">
      <c r="D2537" s="133"/>
    </row>
    <row r="2538" spans="4:4" x14ac:dyDescent="0.25">
      <c r="D2538" s="133"/>
    </row>
    <row r="2539" spans="4:4" x14ac:dyDescent="0.25">
      <c r="D2539" s="133"/>
    </row>
    <row r="2540" spans="4:4" x14ac:dyDescent="0.25">
      <c r="D2540" s="133"/>
    </row>
    <row r="2541" spans="4:4" x14ac:dyDescent="0.25">
      <c r="D2541" s="133"/>
    </row>
    <row r="2542" spans="4:4" x14ac:dyDescent="0.25">
      <c r="D2542" s="133"/>
    </row>
    <row r="2543" spans="4:4" x14ac:dyDescent="0.25">
      <c r="D2543" s="133"/>
    </row>
    <row r="2544" spans="4:4" x14ac:dyDescent="0.25">
      <c r="D2544" s="133"/>
    </row>
    <row r="2545" spans="4:4" x14ac:dyDescent="0.25">
      <c r="D2545" s="133"/>
    </row>
    <row r="2546" spans="4:4" x14ac:dyDescent="0.25">
      <c r="D2546" s="133"/>
    </row>
    <row r="2547" spans="4:4" x14ac:dyDescent="0.25">
      <c r="D2547" s="133"/>
    </row>
    <row r="2548" spans="4:4" x14ac:dyDescent="0.25">
      <c r="D2548" s="133"/>
    </row>
    <row r="2549" spans="4:4" x14ac:dyDescent="0.25">
      <c r="D2549" s="133"/>
    </row>
    <row r="2550" spans="4:4" x14ac:dyDescent="0.25">
      <c r="D2550" s="133"/>
    </row>
    <row r="2551" spans="4:4" x14ac:dyDescent="0.25">
      <c r="D2551" s="133"/>
    </row>
    <row r="2552" spans="4:4" x14ac:dyDescent="0.25">
      <c r="D2552" s="133"/>
    </row>
    <row r="2553" spans="4:4" x14ac:dyDescent="0.25">
      <c r="D2553" s="133"/>
    </row>
    <row r="2554" spans="4:4" x14ac:dyDescent="0.25">
      <c r="D2554" s="133"/>
    </row>
    <row r="2555" spans="4:4" x14ac:dyDescent="0.25">
      <c r="D2555" s="133"/>
    </row>
    <row r="2556" spans="4:4" x14ac:dyDescent="0.25">
      <c r="D2556" s="133"/>
    </row>
    <row r="2557" spans="4:4" x14ac:dyDescent="0.25">
      <c r="D2557" s="133"/>
    </row>
    <row r="2558" spans="4:4" x14ac:dyDescent="0.25">
      <c r="D2558" s="133"/>
    </row>
    <row r="2559" spans="4:4" x14ac:dyDescent="0.25">
      <c r="D2559" s="133"/>
    </row>
    <row r="2560" spans="4:4" x14ac:dyDescent="0.25">
      <c r="D2560" s="133"/>
    </row>
    <row r="2561" spans="4:4" x14ac:dyDescent="0.25">
      <c r="D2561" s="133"/>
    </row>
    <row r="2562" spans="4:4" x14ac:dyDescent="0.25">
      <c r="D2562" s="133"/>
    </row>
    <row r="2563" spans="4:4" x14ac:dyDescent="0.25">
      <c r="D2563" s="133"/>
    </row>
    <row r="2564" spans="4:4" x14ac:dyDescent="0.25">
      <c r="D2564" s="133"/>
    </row>
    <row r="2565" spans="4:4" x14ac:dyDescent="0.25">
      <c r="D2565" s="133"/>
    </row>
    <row r="2566" spans="4:4" x14ac:dyDescent="0.25">
      <c r="D2566" s="133"/>
    </row>
    <row r="2567" spans="4:4" x14ac:dyDescent="0.25">
      <c r="D2567" s="133"/>
    </row>
    <row r="2568" spans="4:4" x14ac:dyDescent="0.25">
      <c r="D2568" s="133"/>
    </row>
    <row r="2569" spans="4:4" x14ac:dyDescent="0.25">
      <c r="D2569" s="133"/>
    </row>
    <row r="2570" spans="4:4" x14ac:dyDescent="0.25">
      <c r="D2570" s="133"/>
    </row>
    <row r="2571" spans="4:4" x14ac:dyDescent="0.25">
      <c r="D2571" s="133"/>
    </row>
    <row r="2572" spans="4:4" x14ac:dyDescent="0.25">
      <c r="D2572" s="133"/>
    </row>
    <row r="2573" spans="4:4" x14ac:dyDescent="0.25">
      <c r="D2573" s="133"/>
    </row>
    <row r="2574" spans="4:4" x14ac:dyDescent="0.25">
      <c r="D2574" s="133"/>
    </row>
    <row r="2575" spans="4:4" x14ac:dyDescent="0.25">
      <c r="D2575" s="133"/>
    </row>
    <row r="2576" spans="4:4" x14ac:dyDescent="0.25">
      <c r="D2576" s="133"/>
    </row>
    <row r="2577" spans="4:4" x14ac:dyDescent="0.25">
      <c r="D2577" s="133"/>
    </row>
    <row r="2578" spans="4:4" x14ac:dyDescent="0.25">
      <c r="D2578" s="133"/>
    </row>
    <row r="2579" spans="4:4" x14ac:dyDescent="0.25">
      <c r="D2579" s="133"/>
    </row>
    <row r="2580" spans="4:4" x14ac:dyDescent="0.25">
      <c r="D2580" s="133"/>
    </row>
    <row r="2581" spans="4:4" x14ac:dyDescent="0.25">
      <c r="D2581" s="133"/>
    </row>
    <row r="2582" spans="4:4" x14ac:dyDescent="0.25">
      <c r="D2582" s="133"/>
    </row>
    <row r="2583" spans="4:4" x14ac:dyDescent="0.25">
      <c r="D2583" s="133"/>
    </row>
    <row r="2584" spans="4:4" x14ac:dyDescent="0.25">
      <c r="D2584" s="133"/>
    </row>
    <row r="2585" spans="4:4" x14ac:dyDescent="0.25">
      <c r="D2585" s="133"/>
    </row>
    <row r="2586" spans="4:4" x14ac:dyDescent="0.25">
      <c r="D2586" s="133"/>
    </row>
    <row r="2587" spans="4:4" x14ac:dyDescent="0.25">
      <c r="D2587" s="133"/>
    </row>
    <row r="2588" spans="4:4" x14ac:dyDescent="0.25">
      <c r="D2588" s="133"/>
    </row>
    <row r="2589" spans="4:4" x14ac:dyDescent="0.25">
      <c r="D2589" s="133"/>
    </row>
    <row r="2590" spans="4:4" x14ac:dyDescent="0.25">
      <c r="D2590" s="133"/>
    </row>
    <row r="2591" spans="4:4" x14ac:dyDescent="0.25">
      <c r="D2591" s="133"/>
    </row>
    <row r="2592" spans="4:4" x14ac:dyDescent="0.25">
      <c r="D2592" s="133"/>
    </row>
    <row r="2593" spans="4:4" x14ac:dyDescent="0.25">
      <c r="D2593" s="133"/>
    </row>
    <row r="2594" spans="4:4" x14ac:dyDescent="0.25">
      <c r="D2594" s="133"/>
    </row>
    <row r="2595" spans="4:4" x14ac:dyDescent="0.25">
      <c r="D2595" s="133"/>
    </row>
    <row r="2596" spans="4:4" x14ac:dyDescent="0.25">
      <c r="D2596" s="133"/>
    </row>
    <row r="2597" spans="4:4" x14ac:dyDescent="0.25">
      <c r="D2597" s="133"/>
    </row>
    <row r="2598" spans="4:4" x14ac:dyDescent="0.25">
      <c r="D2598" s="133"/>
    </row>
    <row r="2599" spans="4:4" x14ac:dyDescent="0.25">
      <c r="D2599" s="133"/>
    </row>
    <row r="2600" spans="4:4" x14ac:dyDescent="0.25">
      <c r="D2600" s="133"/>
    </row>
    <row r="2601" spans="4:4" x14ac:dyDescent="0.25">
      <c r="D2601" s="133"/>
    </row>
    <row r="2602" spans="4:4" x14ac:dyDescent="0.25">
      <c r="D2602" s="133"/>
    </row>
    <row r="2603" spans="4:4" x14ac:dyDescent="0.25">
      <c r="D2603" s="133"/>
    </row>
    <row r="2604" spans="4:4" x14ac:dyDescent="0.25">
      <c r="D2604" s="133"/>
    </row>
    <row r="2605" spans="4:4" x14ac:dyDescent="0.25">
      <c r="D2605" s="133"/>
    </row>
    <row r="2606" spans="4:4" x14ac:dyDescent="0.25">
      <c r="D2606" s="133"/>
    </row>
    <row r="2607" spans="4:4" x14ac:dyDescent="0.25">
      <c r="D2607" s="133"/>
    </row>
    <row r="2608" spans="4:4" x14ac:dyDescent="0.25">
      <c r="D2608" s="133"/>
    </row>
    <row r="2609" spans="4:4" x14ac:dyDescent="0.25">
      <c r="D2609" s="133"/>
    </row>
    <row r="2610" spans="4:4" x14ac:dyDescent="0.25">
      <c r="D2610" s="133"/>
    </row>
    <row r="2611" spans="4:4" x14ac:dyDescent="0.25">
      <c r="D2611" s="133"/>
    </row>
    <row r="2612" spans="4:4" x14ac:dyDescent="0.25">
      <c r="D2612" s="133"/>
    </row>
    <row r="2613" spans="4:4" x14ac:dyDescent="0.25">
      <c r="D2613" s="133"/>
    </row>
    <row r="2614" spans="4:4" x14ac:dyDescent="0.25">
      <c r="D2614" s="133"/>
    </row>
    <row r="2615" spans="4:4" x14ac:dyDescent="0.25">
      <c r="D2615" s="133"/>
    </row>
    <row r="2616" spans="4:4" x14ac:dyDescent="0.25">
      <c r="D2616" s="133"/>
    </row>
    <row r="2617" spans="4:4" x14ac:dyDescent="0.25">
      <c r="D2617" s="133"/>
    </row>
    <row r="2618" spans="4:4" x14ac:dyDescent="0.25">
      <c r="D2618" s="133"/>
    </row>
    <row r="2619" spans="4:4" x14ac:dyDescent="0.25">
      <c r="D2619" s="133"/>
    </row>
    <row r="2620" spans="4:4" x14ac:dyDescent="0.25">
      <c r="D2620" s="133"/>
    </row>
    <row r="2621" spans="4:4" x14ac:dyDescent="0.25">
      <c r="D2621" s="133"/>
    </row>
    <row r="2622" spans="4:4" x14ac:dyDescent="0.25">
      <c r="D2622" s="133"/>
    </row>
    <row r="2623" spans="4:4" x14ac:dyDescent="0.25">
      <c r="D2623" s="133"/>
    </row>
    <row r="2624" spans="4:4" x14ac:dyDescent="0.25">
      <c r="D2624" s="133"/>
    </row>
    <row r="2625" spans="4:4" x14ac:dyDescent="0.25">
      <c r="D2625" s="133"/>
    </row>
    <row r="2626" spans="4:4" x14ac:dyDescent="0.25">
      <c r="D2626" s="133"/>
    </row>
    <row r="2627" spans="4:4" x14ac:dyDescent="0.25">
      <c r="D2627" s="133"/>
    </row>
    <row r="2628" spans="4:4" x14ac:dyDescent="0.25">
      <c r="D2628" s="133"/>
    </row>
    <row r="2629" spans="4:4" x14ac:dyDescent="0.25">
      <c r="D2629" s="133"/>
    </row>
    <row r="2630" spans="4:4" x14ac:dyDescent="0.25">
      <c r="D2630" s="133"/>
    </row>
    <row r="2631" spans="4:4" x14ac:dyDescent="0.25">
      <c r="D2631" s="133"/>
    </row>
    <row r="2632" spans="4:4" x14ac:dyDescent="0.25">
      <c r="D2632" s="133"/>
    </row>
    <row r="2633" spans="4:4" x14ac:dyDescent="0.25">
      <c r="D2633" s="133"/>
    </row>
    <row r="2634" spans="4:4" x14ac:dyDescent="0.25">
      <c r="D2634" s="133"/>
    </row>
    <row r="2635" spans="4:4" x14ac:dyDescent="0.25">
      <c r="D2635" s="133"/>
    </row>
    <row r="2636" spans="4:4" x14ac:dyDescent="0.25">
      <c r="D2636" s="133"/>
    </row>
    <row r="2637" spans="4:4" x14ac:dyDescent="0.25">
      <c r="D2637" s="133"/>
    </row>
    <row r="2638" spans="4:4" x14ac:dyDescent="0.25">
      <c r="D2638" s="133"/>
    </row>
    <row r="2639" spans="4:4" x14ac:dyDescent="0.25">
      <c r="D2639" s="133"/>
    </row>
    <row r="2640" spans="4:4" x14ac:dyDescent="0.25">
      <c r="D2640" s="133"/>
    </row>
    <row r="2641" spans="4:4" x14ac:dyDescent="0.25">
      <c r="D2641" s="133"/>
    </row>
    <row r="2642" spans="4:4" x14ac:dyDescent="0.25">
      <c r="D2642" s="133"/>
    </row>
    <row r="2643" spans="4:4" x14ac:dyDescent="0.25">
      <c r="D2643" s="133"/>
    </row>
    <row r="2644" spans="4:4" x14ac:dyDescent="0.25">
      <c r="D2644" s="133"/>
    </row>
    <row r="2645" spans="4:4" x14ac:dyDescent="0.25">
      <c r="D2645" s="133"/>
    </row>
    <row r="2646" spans="4:4" x14ac:dyDescent="0.25">
      <c r="D2646" s="133"/>
    </row>
    <row r="2647" spans="4:4" x14ac:dyDescent="0.25">
      <c r="D2647" s="133"/>
    </row>
    <row r="2648" spans="4:4" x14ac:dyDescent="0.25">
      <c r="D2648" s="133"/>
    </row>
    <row r="2649" spans="4:4" x14ac:dyDescent="0.25">
      <c r="D2649" s="133"/>
    </row>
    <row r="2650" spans="4:4" x14ac:dyDescent="0.25">
      <c r="D2650" s="133"/>
    </row>
    <row r="2651" spans="4:4" x14ac:dyDescent="0.25">
      <c r="D2651" s="133"/>
    </row>
    <row r="2652" spans="4:4" x14ac:dyDescent="0.25">
      <c r="D2652" s="133"/>
    </row>
    <row r="2653" spans="4:4" x14ac:dyDescent="0.25">
      <c r="D2653" s="133"/>
    </row>
    <row r="2654" spans="4:4" x14ac:dyDescent="0.25">
      <c r="D2654" s="133"/>
    </row>
    <row r="2655" spans="4:4" x14ac:dyDescent="0.25">
      <c r="D2655" s="133"/>
    </row>
    <row r="2656" spans="4:4" x14ac:dyDescent="0.25">
      <c r="D2656" s="133"/>
    </row>
    <row r="2657" spans="4:4" x14ac:dyDescent="0.25">
      <c r="D2657" s="133"/>
    </row>
    <row r="2658" spans="4:4" x14ac:dyDescent="0.25">
      <c r="D2658" s="133"/>
    </row>
    <row r="2659" spans="4:4" x14ac:dyDescent="0.25">
      <c r="D2659" s="133"/>
    </row>
    <row r="2660" spans="4:4" x14ac:dyDescent="0.25">
      <c r="D2660" s="133"/>
    </row>
    <row r="2661" spans="4:4" x14ac:dyDescent="0.25">
      <c r="D2661" s="133"/>
    </row>
    <row r="2662" spans="4:4" x14ac:dyDescent="0.25">
      <c r="D2662" s="133"/>
    </row>
    <row r="2663" spans="4:4" x14ac:dyDescent="0.25">
      <c r="D2663" s="133"/>
    </row>
    <row r="2664" spans="4:4" x14ac:dyDescent="0.25">
      <c r="D2664" s="133"/>
    </row>
    <row r="2665" spans="4:4" x14ac:dyDescent="0.25">
      <c r="D2665" s="133"/>
    </row>
    <row r="2666" spans="4:4" x14ac:dyDescent="0.25">
      <c r="D2666" s="133"/>
    </row>
    <row r="2667" spans="4:4" x14ac:dyDescent="0.25">
      <c r="D2667" s="133"/>
    </row>
    <row r="2668" spans="4:4" x14ac:dyDescent="0.25">
      <c r="D2668" s="133"/>
    </row>
    <row r="2669" spans="4:4" x14ac:dyDescent="0.25">
      <c r="D2669" s="133"/>
    </row>
    <row r="2670" spans="4:4" x14ac:dyDescent="0.25">
      <c r="D2670" s="133"/>
    </row>
    <row r="2671" spans="4:4" x14ac:dyDescent="0.25">
      <c r="D2671" s="133"/>
    </row>
    <row r="2672" spans="4:4" x14ac:dyDescent="0.25">
      <c r="D2672" s="133"/>
    </row>
    <row r="2673" spans="4:4" x14ac:dyDescent="0.25">
      <c r="D2673" s="133"/>
    </row>
    <row r="2674" spans="4:4" x14ac:dyDescent="0.25">
      <c r="D2674" s="133"/>
    </row>
    <row r="2675" spans="4:4" x14ac:dyDescent="0.25">
      <c r="D2675" s="133"/>
    </row>
    <row r="2676" spans="4:4" x14ac:dyDescent="0.25">
      <c r="D2676" s="133"/>
    </row>
    <row r="2677" spans="4:4" x14ac:dyDescent="0.25">
      <c r="D2677" s="133"/>
    </row>
    <row r="2678" spans="4:4" x14ac:dyDescent="0.25">
      <c r="D2678" s="133"/>
    </row>
    <row r="2679" spans="4:4" x14ac:dyDescent="0.25">
      <c r="D2679" s="133"/>
    </row>
    <row r="2680" spans="4:4" x14ac:dyDescent="0.25">
      <c r="D2680" s="133"/>
    </row>
    <row r="2681" spans="4:4" x14ac:dyDescent="0.25">
      <c r="D2681" s="133"/>
    </row>
    <row r="2682" spans="4:4" x14ac:dyDescent="0.25">
      <c r="D2682" s="133"/>
    </row>
    <row r="2683" spans="4:4" x14ac:dyDescent="0.25">
      <c r="D2683" s="133"/>
    </row>
    <row r="2684" spans="4:4" x14ac:dyDescent="0.25">
      <c r="D2684" s="133"/>
    </row>
    <row r="2685" spans="4:4" x14ac:dyDescent="0.25">
      <c r="D2685" s="133"/>
    </row>
    <row r="2686" spans="4:4" x14ac:dyDescent="0.25">
      <c r="D2686" s="133"/>
    </row>
    <row r="2687" spans="4:4" x14ac:dyDescent="0.25">
      <c r="D2687" s="133"/>
    </row>
    <row r="2688" spans="4:4" x14ac:dyDescent="0.25">
      <c r="D2688" s="133"/>
    </row>
    <row r="2689" spans="4:4" x14ac:dyDescent="0.25">
      <c r="D2689" s="133"/>
    </row>
    <row r="2690" spans="4:4" x14ac:dyDescent="0.25">
      <c r="D2690" s="133"/>
    </row>
    <row r="2691" spans="4:4" x14ac:dyDescent="0.25">
      <c r="D2691" s="133"/>
    </row>
    <row r="2692" spans="4:4" x14ac:dyDescent="0.25">
      <c r="D2692" s="133"/>
    </row>
    <row r="2693" spans="4:4" x14ac:dyDescent="0.25">
      <c r="D2693" s="133"/>
    </row>
    <row r="2694" spans="4:4" x14ac:dyDescent="0.25">
      <c r="D2694" s="133"/>
    </row>
    <row r="2695" spans="4:4" x14ac:dyDescent="0.25">
      <c r="D2695" s="133"/>
    </row>
    <row r="2696" spans="4:4" x14ac:dyDescent="0.25">
      <c r="D2696" s="133"/>
    </row>
    <row r="2697" spans="4:4" x14ac:dyDescent="0.25">
      <c r="D2697" s="133"/>
    </row>
    <row r="2698" spans="4:4" x14ac:dyDescent="0.25">
      <c r="D2698" s="133"/>
    </row>
    <row r="2699" spans="4:4" x14ac:dyDescent="0.25">
      <c r="D2699" s="133"/>
    </row>
    <row r="2700" spans="4:4" x14ac:dyDescent="0.25">
      <c r="D2700" s="133"/>
    </row>
    <row r="2701" spans="4:4" x14ac:dyDescent="0.25">
      <c r="D2701" s="133"/>
    </row>
    <row r="2702" spans="4:4" x14ac:dyDescent="0.25">
      <c r="D2702" s="133"/>
    </row>
    <row r="2703" spans="4:4" x14ac:dyDescent="0.25">
      <c r="D2703" s="133"/>
    </row>
    <row r="2704" spans="4:4" x14ac:dyDescent="0.25">
      <c r="D2704" s="133"/>
    </row>
    <row r="2705" spans="4:4" x14ac:dyDescent="0.25">
      <c r="D2705" s="133"/>
    </row>
    <row r="2706" spans="4:4" x14ac:dyDescent="0.25">
      <c r="D2706" s="133"/>
    </row>
    <row r="2707" spans="4:4" x14ac:dyDescent="0.25">
      <c r="D2707" s="133"/>
    </row>
    <row r="2708" spans="4:4" x14ac:dyDescent="0.25">
      <c r="D2708" s="133"/>
    </row>
    <row r="2709" spans="4:4" x14ac:dyDescent="0.25">
      <c r="D2709" s="133"/>
    </row>
    <row r="2710" spans="4:4" x14ac:dyDescent="0.25">
      <c r="D2710" s="133"/>
    </row>
    <row r="2711" spans="4:4" x14ac:dyDescent="0.25">
      <c r="D2711" s="133"/>
    </row>
    <row r="2712" spans="4:4" x14ac:dyDescent="0.25">
      <c r="D2712" s="133"/>
    </row>
    <row r="2713" spans="4:4" x14ac:dyDescent="0.25">
      <c r="D2713" s="133"/>
    </row>
    <row r="2714" spans="4:4" x14ac:dyDescent="0.25">
      <c r="D2714" s="133"/>
    </row>
    <row r="2715" spans="4:4" x14ac:dyDescent="0.25">
      <c r="D2715" s="133"/>
    </row>
    <row r="2716" spans="4:4" x14ac:dyDescent="0.25">
      <c r="D2716" s="133"/>
    </row>
    <row r="2717" spans="4:4" x14ac:dyDescent="0.25">
      <c r="D2717" s="133"/>
    </row>
    <row r="2718" spans="4:4" x14ac:dyDescent="0.25">
      <c r="D2718" s="133"/>
    </row>
    <row r="2719" spans="4:4" x14ac:dyDescent="0.25">
      <c r="D2719" s="133"/>
    </row>
    <row r="2720" spans="4:4" x14ac:dyDescent="0.25">
      <c r="D2720" s="133"/>
    </row>
    <row r="2721" spans="4:4" x14ac:dyDescent="0.25">
      <c r="D2721" s="133"/>
    </row>
    <row r="2722" spans="4:4" x14ac:dyDescent="0.25">
      <c r="D2722" s="133"/>
    </row>
    <row r="2723" spans="4:4" x14ac:dyDescent="0.25">
      <c r="D2723" s="133"/>
    </row>
    <row r="2724" spans="4:4" x14ac:dyDescent="0.25">
      <c r="D2724" s="133"/>
    </row>
    <row r="2725" spans="4:4" x14ac:dyDescent="0.25">
      <c r="D2725" s="133"/>
    </row>
    <row r="2726" spans="4:4" x14ac:dyDescent="0.25">
      <c r="D2726" s="133"/>
    </row>
    <row r="2727" spans="4:4" x14ac:dyDescent="0.25">
      <c r="D2727" s="133"/>
    </row>
    <row r="2728" spans="4:4" x14ac:dyDescent="0.25">
      <c r="D2728" s="133"/>
    </row>
    <row r="2729" spans="4:4" x14ac:dyDescent="0.25">
      <c r="D2729" s="133"/>
    </row>
    <row r="2730" spans="4:4" x14ac:dyDescent="0.25">
      <c r="D2730" s="133"/>
    </row>
    <row r="2731" spans="4:4" x14ac:dyDescent="0.25">
      <c r="D2731" s="133"/>
    </row>
    <row r="2732" spans="4:4" x14ac:dyDescent="0.25">
      <c r="D2732" s="133"/>
    </row>
    <row r="2733" spans="4:4" x14ac:dyDescent="0.25">
      <c r="D2733" s="133"/>
    </row>
    <row r="2734" spans="4:4" x14ac:dyDescent="0.25">
      <c r="D2734" s="133"/>
    </row>
    <row r="2735" spans="4:4" x14ac:dyDescent="0.25">
      <c r="D2735" s="133"/>
    </row>
    <row r="2736" spans="4:4" x14ac:dyDescent="0.25">
      <c r="D2736" s="133"/>
    </row>
    <row r="2737" spans="4:4" x14ac:dyDescent="0.25">
      <c r="D2737" s="133"/>
    </row>
    <row r="2738" spans="4:4" x14ac:dyDescent="0.25">
      <c r="D2738" s="133"/>
    </row>
    <row r="2739" spans="4:4" x14ac:dyDescent="0.25">
      <c r="D2739" s="133"/>
    </row>
    <row r="2740" spans="4:4" x14ac:dyDescent="0.25">
      <c r="D2740" s="133"/>
    </row>
    <row r="2741" spans="4:4" x14ac:dyDescent="0.25">
      <c r="D2741" s="133"/>
    </row>
    <row r="2742" spans="4:4" x14ac:dyDescent="0.25">
      <c r="D2742" s="133"/>
    </row>
    <row r="2743" spans="4:4" x14ac:dyDescent="0.25">
      <c r="D2743" s="133"/>
    </row>
    <row r="2744" spans="4:4" x14ac:dyDescent="0.25">
      <c r="D2744" s="133"/>
    </row>
    <row r="2745" spans="4:4" x14ac:dyDescent="0.25">
      <c r="D2745" s="133"/>
    </row>
    <row r="2746" spans="4:4" x14ac:dyDescent="0.25">
      <c r="D2746" s="133"/>
    </row>
    <row r="2747" spans="4:4" x14ac:dyDescent="0.25">
      <c r="D2747" s="133"/>
    </row>
    <row r="2748" spans="4:4" x14ac:dyDescent="0.25">
      <c r="D2748" s="133"/>
    </row>
    <row r="2749" spans="4:4" x14ac:dyDescent="0.25">
      <c r="D2749" s="133"/>
    </row>
    <row r="2750" spans="4:4" x14ac:dyDescent="0.25">
      <c r="D2750" s="133"/>
    </row>
    <row r="2751" spans="4:4" x14ac:dyDescent="0.25">
      <c r="D2751" s="133"/>
    </row>
    <row r="2752" spans="4:4" x14ac:dyDescent="0.25">
      <c r="D2752" s="133"/>
    </row>
    <row r="2753" spans="4:4" x14ac:dyDescent="0.25">
      <c r="D2753" s="133"/>
    </row>
    <row r="2754" spans="4:4" x14ac:dyDescent="0.25">
      <c r="D2754" s="133"/>
    </row>
    <row r="2755" spans="4:4" x14ac:dyDescent="0.25">
      <c r="D2755" s="133"/>
    </row>
    <row r="2756" spans="4:4" x14ac:dyDescent="0.25">
      <c r="D2756" s="133"/>
    </row>
    <row r="2757" spans="4:4" x14ac:dyDescent="0.25">
      <c r="D2757" s="133"/>
    </row>
    <row r="2758" spans="4:4" x14ac:dyDescent="0.25">
      <c r="D2758" s="133"/>
    </row>
    <row r="2759" spans="4:4" x14ac:dyDescent="0.25">
      <c r="D2759" s="133"/>
    </row>
    <row r="2760" spans="4:4" x14ac:dyDescent="0.25">
      <c r="D2760" s="133"/>
    </row>
    <row r="2761" spans="4:4" x14ac:dyDescent="0.25">
      <c r="D2761" s="133"/>
    </row>
    <row r="2762" spans="4:4" x14ac:dyDescent="0.25">
      <c r="D2762" s="133"/>
    </row>
    <row r="2763" spans="4:4" x14ac:dyDescent="0.25">
      <c r="D2763" s="133"/>
    </row>
    <row r="2764" spans="4:4" x14ac:dyDescent="0.25">
      <c r="D2764" s="133"/>
    </row>
    <row r="2765" spans="4:4" x14ac:dyDescent="0.25">
      <c r="D2765" s="133"/>
    </row>
    <row r="2766" spans="4:4" x14ac:dyDescent="0.25">
      <c r="D2766" s="133"/>
    </row>
    <row r="2767" spans="4:4" x14ac:dyDescent="0.25">
      <c r="D2767" s="133"/>
    </row>
    <row r="2768" spans="4:4" x14ac:dyDescent="0.25">
      <c r="D2768" s="133"/>
    </row>
    <row r="2769" spans="4:4" x14ac:dyDescent="0.25">
      <c r="D2769" s="133"/>
    </row>
    <row r="2770" spans="4:4" x14ac:dyDescent="0.25">
      <c r="D2770" s="133"/>
    </row>
    <row r="2771" spans="4:4" x14ac:dyDescent="0.25">
      <c r="D2771" s="133"/>
    </row>
    <row r="2772" spans="4:4" x14ac:dyDescent="0.25">
      <c r="D2772" s="133"/>
    </row>
    <row r="2773" spans="4:4" x14ac:dyDescent="0.25">
      <c r="D2773" s="133"/>
    </row>
    <row r="2774" spans="4:4" x14ac:dyDescent="0.25">
      <c r="D2774" s="133"/>
    </row>
    <row r="2775" spans="4:4" x14ac:dyDescent="0.25">
      <c r="D2775" s="133"/>
    </row>
    <row r="2776" spans="4:4" x14ac:dyDescent="0.25">
      <c r="D2776" s="133"/>
    </row>
    <row r="2777" spans="4:4" x14ac:dyDescent="0.25">
      <c r="D2777" s="133"/>
    </row>
    <row r="2778" spans="4:4" x14ac:dyDescent="0.25">
      <c r="D2778" s="133"/>
    </row>
    <row r="2779" spans="4:4" x14ac:dyDescent="0.25">
      <c r="D2779" s="133"/>
    </row>
    <row r="2780" spans="4:4" x14ac:dyDescent="0.25">
      <c r="D2780" s="133"/>
    </row>
    <row r="2781" spans="4:4" x14ac:dyDescent="0.25">
      <c r="D2781" s="133"/>
    </row>
    <row r="2782" spans="4:4" x14ac:dyDescent="0.25">
      <c r="D2782" s="133"/>
    </row>
    <row r="2783" spans="4:4" x14ac:dyDescent="0.25">
      <c r="D2783" s="133"/>
    </row>
    <row r="2784" spans="4:4" x14ac:dyDescent="0.25">
      <c r="D2784" s="133"/>
    </row>
    <row r="2785" spans="4:4" x14ac:dyDescent="0.25">
      <c r="D2785" s="133"/>
    </row>
    <row r="2786" spans="4:4" x14ac:dyDescent="0.25">
      <c r="D2786" s="133"/>
    </row>
    <row r="2787" spans="4:4" x14ac:dyDescent="0.25">
      <c r="D2787" s="133"/>
    </row>
    <row r="2788" spans="4:4" x14ac:dyDescent="0.25">
      <c r="D2788" s="133"/>
    </row>
    <row r="2789" spans="4:4" x14ac:dyDescent="0.25">
      <c r="D2789" s="133"/>
    </row>
    <row r="2790" spans="4:4" x14ac:dyDescent="0.25">
      <c r="D2790" s="133"/>
    </row>
    <row r="2791" spans="4:4" x14ac:dyDescent="0.25">
      <c r="D2791" s="133"/>
    </row>
    <row r="2792" spans="4:4" x14ac:dyDescent="0.25">
      <c r="D2792" s="133"/>
    </row>
    <row r="2793" spans="4:4" x14ac:dyDescent="0.25">
      <c r="D2793" s="133"/>
    </row>
    <row r="2794" spans="4:4" x14ac:dyDescent="0.25">
      <c r="D2794" s="133"/>
    </row>
    <row r="2795" spans="4:4" x14ac:dyDescent="0.25">
      <c r="D2795" s="133"/>
    </row>
    <row r="2796" spans="4:4" x14ac:dyDescent="0.25">
      <c r="D2796" s="133"/>
    </row>
    <row r="2797" spans="4:4" x14ac:dyDescent="0.25">
      <c r="D2797" s="133"/>
    </row>
    <row r="2798" spans="4:4" x14ac:dyDescent="0.25">
      <c r="D2798" s="133"/>
    </row>
    <row r="2799" spans="4:4" x14ac:dyDescent="0.25">
      <c r="D2799" s="133"/>
    </row>
    <row r="2800" spans="4:4" x14ac:dyDescent="0.25">
      <c r="D2800" s="133"/>
    </row>
    <row r="2801" spans="4:4" x14ac:dyDescent="0.25">
      <c r="D2801" s="133"/>
    </row>
    <row r="2802" spans="4:4" x14ac:dyDescent="0.25">
      <c r="D2802" s="133"/>
    </row>
    <row r="2803" spans="4:4" x14ac:dyDescent="0.25">
      <c r="D2803" s="133"/>
    </row>
    <row r="2804" spans="4:4" x14ac:dyDescent="0.25">
      <c r="D2804" s="133"/>
    </row>
    <row r="2805" spans="4:4" x14ac:dyDescent="0.25">
      <c r="D2805" s="133"/>
    </row>
    <row r="2806" spans="4:4" x14ac:dyDescent="0.25">
      <c r="D2806" s="133"/>
    </row>
    <row r="2807" spans="4:4" x14ac:dyDescent="0.25">
      <c r="D2807" s="133"/>
    </row>
    <row r="2808" spans="4:4" x14ac:dyDescent="0.25">
      <c r="D2808" s="133"/>
    </row>
    <row r="2809" spans="4:4" x14ac:dyDescent="0.25">
      <c r="D2809" s="133"/>
    </row>
    <row r="2810" spans="4:4" x14ac:dyDescent="0.25">
      <c r="D2810" s="133"/>
    </row>
    <row r="2811" spans="4:4" x14ac:dyDescent="0.25">
      <c r="D2811" s="133"/>
    </row>
    <row r="2812" spans="4:4" x14ac:dyDescent="0.25">
      <c r="D2812" s="133"/>
    </row>
    <row r="2813" spans="4:4" x14ac:dyDescent="0.25">
      <c r="D2813" s="133"/>
    </row>
    <row r="2814" spans="4:4" x14ac:dyDescent="0.25">
      <c r="D2814" s="133"/>
    </row>
    <row r="2815" spans="4:4" x14ac:dyDescent="0.25">
      <c r="D2815" s="133"/>
    </row>
    <row r="2816" spans="4:4" x14ac:dyDescent="0.25">
      <c r="D2816" s="133"/>
    </row>
    <row r="2817" spans="4:4" x14ac:dyDescent="0.25">
      <c r="D2817" s="133"/>
    </row>
    <row r="2818" spans="4:4" x14ac:dyDescent="0.25">
      <c r="D2818" s="133"/>
    </row>
    <row r="2819" spans="4:4" x14ac:dyDescent="0.25">
      <c r="D2819" s="133"/>
    </row>
    <row r="2820" spans="4:4" x14ac:dyDescent="0.25">
      <c r="D2820" s="133"/>
    </row>
    <row r="2821" spans="4:4" x14ac:dyDescent="0.25">
      <c r="D2821" s="133"/>
    </row>
    <row r="2822" spans="4:4" x14ac:dyDescent="0.25">
      <c r="D2822" s="133"/>
    </row>
    <row r="2823" spans="4:4" x14ac:dyDescent="0.25">
      <c r="D2823" s="133"/>
    </row>
    <row r="2824" spans="4:4" x14ac:dyDescent="0.25">
      <c r="D2824" s="133"/>
    </row>
    <row r="2825" spans="4:4" x14ac:dyDescent="0.25">
      <c r="D2825" s="133"/>
    </row>
    <row r="2826" spans="4:4" x14ac:dyDescent="0.25">
      <c r="D2826" s="133"/>
    </row>
    <row r="2827" spans="4:4" x14ac:dyDescent="0.25">
      <c r="D2827" s="133"/>
    </row>
    <row r="2828" spans="4:4" x14ac:dyDescent="0.25">
      <c r="D2828" s="133"/>
    </row>
    <row r="2829" spans="4:4" x14ac:dyDescent="0.25">
      <c r="D2829" s="133"/>
    </row>
    <row r="2830" spans="4:4" x14ac:dyDescent="0.25">
      <c r="D2830" s="133"/>
    </row>
    <row r="2831" spans="4:4" x14ac:dyDescent="0.25">
      <c r="D2831" s="133"/>
    </row>
    <row r="2832" spans="4:4" x14ac:dyDescent="0.25">
      <c r="D2832" s="133"/>
    </row>
    <row r="2833" spans="4:4" x14ac:dyDescent="0.25">
      <c r="D2833" s="133"/>
    </row>
    <row r="2834" spans="4:4" x14ac:dyDescent="0.25">
      <c r="D2834" s="133"/>
    </row>
    <row r="2835" spans="4:4" x14ac:dyDescent="0.25">
      <c r="D2835" s="133"/>
    </row>
    <row r="2836" spans="4:4" x14ac:dyDescent="0.25">
      <c r="D2836" s="133"/>
    </row>
    <row r="2837" spans="4:4" x14ac:dyDescent="0.25">
      <c r="D2837" s="133"/>
    </row>
    <row r="2838" spans="4:4" x14ac:dyDescent="0.25">
      <c r="D2838" s="133"/>
    </row>
    <row r="2839" spans="4:4" x14ac:dyDescent="0.25">
      <c r="D2839" s="133"/>
    </row>
    <row r="2840" spans="4:4" x14ac:dyDescent="0.25">
      <c r="D2840" s="133"/>
    </row>
    <row r="2841" spans="4:4" x14ac:dyDescent="0.25">
      <c r="D2841" s="133"/>
    </row>
    <row r="2842" spans="4:4" x14ac:dyDescent="0.25">
      <c r="D2842" s="133"/>
    </row>
    <row r="2843" spans="4:4" x14ac:dyDescent="0.25">
      <c r="D2843" s="133"/>
    </row>
    <row r="2844" spans="4:4" x14ac:dyDescent="0.25">
      <c r="D2844" s="133"/>
    </row>
    <row r="2845" spans="4:4" x14ac:dyDescent="0.25">
      <c r="D2845" s="133"/>
    </row>
    <row r="2846" spans="4:4" x14ac:dyDescent="0.25">
      <c r="D2846" s="133"/>
    </row>
    <row r="2847" spans="4:4" x14ac:dyDescent="0.25">
      <c r="D2847" s="133"/>
    </row>
    <row r="2848" spans="4:4" x14ac:dyDescent="0.25">
      <c r="D2848" s="133"/>
    </row>
    <row r="2849" spans="4:4" x14ac:dyDescent="0.25">
      <c r="D2849" s="133"/>
    </row>
    <row r="2850" spans="4:4" x14ac:dyDescent="0.25">
      <c r="D2850" s="133"/>
    </row>
    <row r="2851" spans="4:4" x14ac:dyDescent="0.25">
      <c r="D2851" s="133"/>
    </row>
    <row r="2852" spans="4:4" x14ac:dyDescent="0.25">
      <c r="D2852" s="133"/>
    </row>
    <row r="2853" spans="4:4" x14ac:dyDescent="0.25">
      <c r="D2853" s="133"/>
    </row>
    <row r="2854" spans="4:4" x14ac:dyDescent="0.25">
      <c r="D2854" s="133"/>
    </row>
    <row r="2855" spans="4:4" x14ac:dyDescent="0.25">
      <c r="D2855" s="133"/>
    </row>
    <row r="2856" spans="4:4" x14ac:dyDescent="0.25">
      <c r="D2856" s="133"/>
    </row>
    <row r="2857" spans="4:4" x14ac:dyDescent="0.25">
      <c r="D2857" s="133"/>
    </row>
    <row r="2858" spans="4:4" x14ac:dyDescent="0.25">
      <c r="D2858" s="133"/>
    </row>
    <row r="2859" spans="4:4" x14ac:dyDescent="0.25">
      <c r="D2859" s="133"/>
    </row>
    <row r="2860" spans="4:4" x14ac:dyDescent="0.25">
      <c r="D2860" s="133"/>
    </row>
    <row r="2861" spans="4:4" x14ac:dyDescent="0.25">
      <c r="D2861" s="133"/>
    </row>
    <row r="2862" spans="4:4" x14ac:dyDescent="0.25">
      <c r="D2862" s="133"/>
    </row>
    <row r="2863" spans="4:4" x14ac:dyDescent="0.25">
      <c r="D2863" s="133"/>
    </row>
    <row r="2864" spans="4:4" x14ac:dyDescent="0.25">
      <c r="D2864" s="133"/>
    </row>
    <row r="2865" spans="4:4" x14ac:dyDescent="0.25">
      <c r="D2865" s="133"/>
    </row>
    <row r="2866" spans="4:4" x14ac:dyDescent="0.25">
      <c r="D2866" s="133"/>
    </row>
    <row r="2867" spans="4:4" x14ac:dyDescent="0.25">
      <c r="D2867" s="133"/>
    </row>
    <row r="2868" spans="4:4" x14ac:dyDescent="0.25">
      <c r="D2868" s="133"/>
    </row>
    <row r="2869" spans="4:4" x14ac:dyDescent="0.25">
      <c r="D2869" s="133"/>
    </row>
    <row r="2870" spans="4:4" x14ac:dyDescent="0.25">
      <c r="D2870" s="133"/>
    </row>
    <row r="2871" spans="4:4" x14ac:dyDescent="0.25">
      <c r="D2871" s="133"/>
    </row>
    <row r="2872" spans="4:4" x14ac:dyDescent="0.25">
      <c r="D2872" s="133"/>
    </row>
    <row r="2873" spans="4:4" x14ac:dyDescent="0.25">
      <c r="D2873" s="133"/>
    </row>
    <row r="2874" spans="4:4" x14ac:dyDescent="0.25">
      <c r="D2874" s="133"/>
    </row>
    <row r="2875" spans="4:4" x14ac:dyDescent="0.25">
      <c r="D2875" s="133"/>
    </row>
    <row r="2876" spans="4:4" x14ac:dyDescent="0.25">
      <c r="D2876" s="133"/>
    </row>
    <row r="2877" spans="4:4" x14ac:dyDescent="0.25">
      <c r="D2877" s="133"/>
    </row>
    <row r="2878" spans="4:4" x14ac:dyDescent="0.25">
      <c r="D2878" s="133"/>
    </row>
    <row r="2879" spans="4:4" x14ac:dyDescent="0.25">
      <c r="D2879" s="133"/>
    </row>
    <row r="2880" spans="4:4" x14ac:dyDescent="0.25">
      <c r="D2880" s="133"/>
    </row>
    <row r="2881" spans="4:4" x14ac:dyDescent="0.25">
      <c r="D2881" s="133"/>
    </row>
    <row r="2882" spans="4:4" x14ac:dyDescent="0.25">
      <c r="D2882" s="133"/>
    </row>
    <row r="2883" spans="4:4" x14ac:dyDescent="0.25">
      <c r="D2883" s="133"/>
    </row>
    <row r="2884" spans="4:4" x14ac:dyDescent="0.25">
      <c r="D2884" s="133"/>
    </row>
    <row r="2885" spans="4:4" x14ac:dyDescent="0.25">
      <c r="D2885" s="133"/>
    </row>
    <row r="2886" spans="4:4" x14ac:dyDescent="0.25">
      <c r="D2886" s="133"/>
    </row>
    <row r="2887" spans="4:4" x14ac:dyDescent="0.25">
      <c r="D2887" s="133"/>
    </row>
    <row r="2888" spans="4:4" x14ac:dyDescent="0.25">
      <c r="D2888" s="133"/>
    </row>
    <row r="2889" spans="4:4" x14ac:dyDescent="0.25">
      <c r="D2889" s="133"/>
    </row>
    <row r="2890" spans="4:4" x14ac:dyDescent="0.25">
      <c r="D2890" s="133"/>
    </row>
    <row r="2891" spans="4:4" x14ac:dyDescent="0.25">
      <c r="D2891" s="133"/>
    </row>
    <row r="2892" spans="4:4" x14ac:dyDescent="0.25">
      <c r="D2892" s="133"/>
    </row>
    <row r="2893" spans="4:4" x14ac:dyDescent="0.25">
      <c r="D2893" s="133"/>
    </row>
    <row r="2894" spans="4:4" x14ac:dyDescent="0.25">
      <c r="D2894" s="133"/>
    </row>
    <row r="2895" spans="4:4" x14ac:dyDescent="0.25">
      <c r="D2895" s="133"/>
    </row>
    <row r="2896" spans="4:4" x14ac:dyDescent="0.25">
      <c r="D2896" s="133"/>
    </row>
    <row r="2897" spans="4:4" x14ac:dyDescent="0.25">
      <c r="D2897" s="133"/>
    </row>
    <row r="2898" spans="4:4" x14ac:dyDescent="0.25">
      <c r="D2898" s="133"/>
    </row>
    <row r="2899" spans="4:4" x14ac:dyDescent="0.25">
      <c r="D2899" s="133"/>
    </row>
    <row r="2900" spans="4:4" x14ac:dyDescent="0.25">
      <c r="D2900" s="133"/>
    </row>
    <row r="2901" spans="4:4" x14ac:dyDescent="0.25">
      <c r="D2901" s="133"/>
    </row>
    <row r="2902" spans="4:4" x14ac:dyDescent="0.25">
      <c r="D2902" s="133"/>
    </row>
    <row r="2903" spans="4:4" x14ac:dyDescent="0.25">
      <c r="D2903" s="133"/>
    </row>
    <row r="2904" spans="4:4" x14ac:dyDescent="0.25">
      <c r="D2904" s="133"/>
    </row>
    <row r="2905" spans="4:4" x14ac:dyDescent="0.25">
      <c r="D2905" s="133"/>
    </row>
    <row r="2906" spans="4:4" x14ac:dyDescent="0.25">
      <c r="D2906" s="133"/>
    </row>
    <row r="2907" spans="4:4" x14ac:dyDescent="0.25">
      <c r="D2907" s="133"/>
    </row>
    <row r="2908" spans="4:4" x14ac:dyDescent="0.25">
      <c r="D2908" s="133"/>
    </row>
    <row r="2910" spans="4:4" x14ac:dyDescent="0.25">
      <c r="D2910" s="83"/>
    </row>
  </sheetData>
  <mergeCells count="579">
    <mergeCell ref="A542:B542"/>
    <mergeCell ref="A543:B543"/>
    <mergeCell ref="A544:B544"/>
    <mergeCell ref="A545:B545"/>
    <mergeCell ref="A546:B546"/>
    <mergeCell ref="A547:B547"/>
    <mergeCell ref="A536:B536"/>
    <mergeCell ref="A537:B537"/>
    <mergeCell ref="A538:B538"/>
    <mergeCell ref="A539:B539"/>
    <mergeCell ref="A540:B540"/>
    <mergeCell ref="A541:B541"/>
    <mergeCell ref="A562:B562"/>
    <mergeCell ref="A563:B563"/>
    <mergeCell ref="A554:B554"/>
    <mergeCell ref="A555:B555"/>
    <mergeCell ref="A556:B556"/>
    <mergeCell ref="A557:B557"/>
    <mergeCell ref="A548:B548"/>
    <mergeCell ref="A549:B549"/>
    <mergeCell ref="A550:B550"/>
    <mergeCell ref="A551:B551"/>
    <mergeCell ref="A552:B552"/>
    <mergeCell ref="A553:B553"/>
    <mergeCell ref="A530:B530"/>
    <mergeCell ref="A531:B531"/>
    <mergeCell ref="A532:B532"/>
    <mergeCell ref="A533:B533"/>
    <mergeCell ref="A534:B534"/>
    <mergeCell ref="A535:B535"/>
    <mergeCell ref="A524:B524"/>
    <mergeCell ref="A525:B525"/>
    <mergeCell ref="A526:B526"/>
    <mergeCell ref="A527:B527"/>
    <mergeCell ref="A528:B528"/>
    <mergeCell ref="A529:B529"/>
    <mergeCell ref="A518:B518"/>
    <mergeCell ref="A519:B519"/>
    <mergeCell ref="A520:B520"/>
    <mergeCell ref="A521:B521"/>
    <mergeCell ref="A522:B522"/>
    <mergeCell ref="A523:B523"/>
    <mergeCell ref="A512:B512"/>
    <mergeCell ref="A513:B513"/>
    <mergeCell ref="A514:B514"/>
    <mergeCell ref="A515:B515"/>
    <mergeCell ref="A516:B516"/>
    <mergeCell ref="A517:B517"/>
    <mergeCell ref="A506:B506"/>
    <mergeCell ref="A507:B507"/>
    <mergeCell ref="A508:B508"/>
    <mergeCell ref="A509:B509"/>
    <mergeCell ref="A510:B510"/>
    <mergeCell ref="A511:B511"/>
    <mergeCell ref="A500:B500"/>
    <mergeCell ref="A501:B501"/>
    <mergeCell ref="A502:B502"/>
    <mergeCell ref="A503:B503"/>
    <mergeCell ref="A504:B504"/>
    <mergeCell ref="A505:B505"/>
    <mergeCell ref="A494:B494"/>
    <mergeCell ref="A495:B495"/>
    <mergeCell ref="A496:B496"/>
    <mergeCell ref="A497:B497"/>
    <mergeCell ref="A498:B498"/>
    <mergeCell ref="A499:B499"/>
    <mergeCell ref="A488:B488"/>
    <mergeCell ref="A489:B489"/>
    <mergeCell ref="A490:B490"/>
    <mergeCell ref="A491:B491"/>
    <mergeCell ref="A492:B492"/>
    <mergeCell ref="A493:B493"/>
    <mergeCell ref="A482:B482"/>
    <mergeCell ref="A483:B483"/>
    <mergeCell ref="A484:B484"/>
    <mergeCell ref="A485:B485"/>
    <mergeCell ref="A486:B486"/>
    <mergeCell ref="A487:B487"/>
    <mergeCell ref="A476:B476"/>
    <mergeCell ref="A477:B477"/>
    <mergeCell ref="A478:B478"/>
    <mergeCell ref="A479:B479"/>
    <mergeCell ref="A480:B480"/>
    <mergeCell ref="A481:B481"/>
    <mergeCell ref="A470:B470"/>
    <mergeCell ref="A471:B471"/>
    <mergeCell ref="A472:B472"/>
    <mergeCell ref="A473:B473"/>
    <mergeCell ref="A474:B474"/>
    <mergeCell ref="A475:B475"/>
    <mergeCell ref="A464:B464"/>
    <mergeCell ref="A465:B465"/>
    <mergeCell ref="A466:B466"/>
    <mergeCell ref="A467:B467"/>
    <mergeCell ref="A468:B468"/>
    <mergeCell ref="A469:B469"/>
    <mergeCell ref="A458:B458"/>
    <mergeCell ref="A459:B459"/>
    <mergeCell ref="A460:B460"/>
    <mergeCell ref="A461:B461"/>
    <mergeCell ref="A462:B462"/>
    <mergeCell ref="A463:B463"/>
    <mergeCell ref="A452:B452"/>
    <mergeCell ref="A453:B453"/>
    <mergeCell ref="A454:B454"/>
    <mergeCell ref="A455:B455"/>
    <mergeCell ref="A456:B456"/>
    <mergeCell ref="A457:B457"/>
    <mergeCell ref="A446:B446"/>
    <mergeCell ref="A447:B447"/>
    <mergeCell ref="A448:B448"/>
    <mergeCell ref="A449:B449"/>
    <mergeCell ref="A450:B450"/>
    <mergeCell ref="A451:B451"/>
    <mergeCell ref="A440:B440"/>
    <mergeCell ref="A441:B441"/>
    <mergeCell ref="A442:B442"/>
    <mergeCell ref="A443:B443"/>
    <mergeCell ref="A444:B444"/>
    <mergeCell ref="A445:B445"/>
    <mergeCell ref="A434:B434"/>
    <mergeCell ref="A435:B435"/>
    <mergeCell ref="A436:B436"/>
    <mergeCell ref="A437:B437"/>
    <mergeCell ref="A438:B438"/>
    <mergeCell ref="A439:B439"/>
    <mergeCell ref="A428:B428"/>
    <mergeCell ref="A429:B429"/>
    <mergeCell ref="A430:B430"/>
    <mergeCell ref="A431:B431"/>
    <mergeCell ref="A432:B432"/>
    <mergeCell ref="A433:B433"/>
    <mergeCell ref="A422:B422"/>
    <mergeCell ref="A423:B423"/>
    <mergeCell ref="A424:B424"/>
    <mergeCell ref="A425:B425"/>
    <mergeCell ref="A426:B426"/>
    <mergeCell ref="A427:B427"/>
    <mergeCell ref="A416:B416"/>
    <mergeCell ref="A417:B417"/>
    <mergeCell ref="A418:B418"/>
    <mergeCell ref="A419:B419"/>
    <mergeCell ref="A420:B420"/>
    <mergeCell ref="A421:B421"/>
    <mergeCell ref="A410:B410"/>
    <mergeCell ref="A411:B411"/>
    <mergeCell ref="A412:B412"/>
    <mergeCell ref="A413:B413"/>
    <mergeCell ref="A414:B414"/>
    <mergeCell ref="A415:B415"/>
    <mergeCell ref="A404:B404"/>
    <mergeCell ref="A405:B405"/>
    <mergeCell ref="A406:B406"/>
    <mergeCell ref="A407:B407"/>
    <mergeCell ref="A408:B408"/>
    <mergeCell ref="A409:B409"/>
    <mergeCell ref="A398:B398"/>
    <mergeCell ref="A399:B399"/>
    <mergeCell ref="A400:B400"/>
    <mergeCell ref="A401:B401"/>
    <mergeCell ref="A402:B402"/>
    <mergeCell ref="A403:B403"/>
    <mergeCell ref="A392:B392"/>
    <mergeCell ref="A393:B393"/>
    <mergeCell ref="A394:B394"/>
    <mergeCell ref="A395:B395"/>
    <mergeCell ref="A396:B396"/>
    <mergeCell ref="A397:B397"/>
    <mergeCell ref="A386:B386"/>
    <mergeCell ref="A387:B387"/>
    <mergeCell ref="A388:B388"/>
    <mergeCell ref="A389:B389"/>
    <mergeCell ref="A390:B390"/>
    <mergeCell ref="A391:B391"/>
    <mergeCell ref="A380:B380"/>
    <mergeCell ref="A381:B381"/>
    <mergeCell ref="A382:B382"/>
    <mergeCell ref="A383:B383"/>
    <mergeCell ref="A384:B384"/>
    <mergeCell ref="A385:B385"/>
    <mergeCell ref="A374:B374"/>
    <mergeCell ref="A375:B375"/>
    <mergeCell ref="A376:B376"/>
    <mergeCell ref="A377:B377"/>
    <mergeCell ref="A378:B378"/>
    <mergeCell ref="A379:B379"/>
    <mergeCell ref="A368:B368"/>
    <mergeCell ref="A369:B369"/>
    <mergeCell ref="A370:B370"/>
    <mergeCell ref="A371:B371"/>
    <mergeCell ref="A372:B372"/>
    <mergeCell ref="A373:B373"/>
    <mergeCell ref="A362:B362"/>
    <mergeCell ref="A363:B363"/>
    <mergeCell ref="A364:B364"/>
    <mergeCell ref="A365:B365"/>
    <mergeCell ref="A366:B366"/>
    <mergeCell ref="A367:B367"/>
    <mergeCell ref="A356:B356"/>
    <mergeCell ref="A357:B357"/>
    <mergeCell ref="A358:B358"/>
    <mergeCell ref="A359:B359"/>
    <mergeCell ref="A360:B360"/>
    <mergeCell ref="A361:B361"/>
    <mergeCell ref="A350:B350"/>
    <mergeCell ref="A351:B351"/>
    <mergeCell ref="A352:B352"/>
    <mergeCell ref="A353:B353"/>
    <mergeCell ref="A354:B354"/>
    <mergeCell ref="A355:B355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1:B321"/>
    <mergeCell ref="A322:B322"/>
    <mergeCell ref="A323:B323"/>
    <mergeCell ref="A324:B324"/>
    <mergeCell ref="A325:B325"/>
    <mergeCell ref="A315:B315"/>
    <mergeCell ref="A316:B316"/>
    <mergeCell ref="A317:B317"/>
    <mergeCell ref="A318:B318"/>
    <mergeCell ref="A319:B319"/>
    <mergeCell ref="A320:B320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O279:O280"/>
    <mergeCell ref="A281:B281"/>
    <mergeCell ref="A282:B282"/>
    <mergeCell ref="A283:B283"/>
    <mergeCell ref="A284:B284"/>
    <mergeCell ref="I279:I280"/>
    <mergeCell ref="J279:J280"/>
    <mergeCell ref="K279:K280"/>
    <mergeCell ref="L279:L280"/>
    <mergeCell ref="M279:M280"/>
    <mergeCell ref="N279:N280"/>
    <mergeCell ref="A279:B280"/>
    <mergeCell ref="C279:C280"/>
    <mergeCell ref="D279:D280"/>
    <mergeCell ref="F279:F280"/>
    <mergeCell ref="G279:G280"/>
    <mergeCell ref="H279:H280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79:B179"/>
    <mergeCell ref="A180:B180"/>
    <mergeCell ref="A181:B181"/>
    <mergeCell ref="A185:B185"/>
    <mergeCell ref="A186:B186"/>
    <mergeCell ref="A187:B187"/>
    <mergeCell ref="A182:B182"/>
    <mergeCell ref="A162:B162"/>
    <mergeCell ref="A163:B163"/>
    <mergeCell ref="A164:B164"/>
    <mergeCell ref="A165:B165"/>
    <mergeCell ref="A166:B166"/>
    <mergeCell ref="A156:B156"/>
    <mergeCell ref="A157:B157"/>
    <mergeCell ref="A158:B158"/>
    <mergeCell ref="A159:B159"/>
    <mergeCell ref="A160:B160"/>
    <mergeCell ref="A161:B161"/>
    <mergeCell ref="A173:B173"/>
    <mergeCell ref="A174:B174"/>
    <mergeCell ref="A175:B175"/>
    <mergeCell ref="A176:B176"/>
    <mergeCell ref="A177:B177"/>
    <mergeCell ref="A178:B178"/>
    <mergeCell ref="A167:B167"/>
    <mergeCell ref="A168:B168"/>
    <mergeCell ref="A169:B169"/>
    <mergeCell ref="A170:B170"/>
    <mergeCell ref="A171:B171"/>
    <mergeCell ref="A172:B172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O1"/>
    <mergeCell ref="N5:N6"/>
    <mergeCell ref="O5:O6"/>
    <mergeCell ref="A558:B558"/>
    <mergeCell ref="A560:B560"/>
    <mergeCell ref="A564:B564"/>
    <mergeCell ref="A3:P3"/>
    <mergeCell ref="A7:B7"/>
    <mergeCell ref="A8:B8"/>
    <mergeCell ref="A9:B9"/>
    <mergeCell ref="A10:B10"/>
    <mergeCell ref="A11:B11"/>
    <mergeCell ref="J5:J6"/>
    <mergeCell ref="K5:K6"/>
    <mergeCell ref="L5:L6"/>
    <mergeCell ref="M5:M6"/>
    <mergeCell ref="A5:B6"/>
    <mergeCell ref="C5:C6"/>
    <mergeCell ref="D5:D6"/>
    <mergeCell ref="F5:F6"/>
    <mergeCell ref="G5:G6"/>
    <mergeCell ref="H5:H6"/>
    <mergeCell ref="I5:I6"/>
    <mergeCell ref="A18:B18"/>
  </mergeCells>
  <pageMargins left="0.7" right="0.7" top="0.75" bottom="0.75" header="0.3" footer="0.3"/>
  <pageSetup paperSize="9" scale="53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161"/>
  <sheetViews>
    <sheetView view="pageBreakPreview" zoomScale="60" zoomScaleNormal="100" zoomScalePageLayoutView="90" workbookViewId="0">
      <selection activeCell="F6" sqref="F6"/>
    </sheetView>
  </sheetViews>
  <sheetFormatPr defaultRowHeight="15.75" x14ac:dyDescent="0.25"/>
  <cols>
    <col min="1" max="1" width="3.109375" style="83" bestFit="1" customWidth="1"/>
    <col min="2" max="2" width="33.21875" style="83" customWidth="1"/>
    <col min="3" max="3" width="17.109375" style="83" customWidth="1"/>
    <col min="4" max="4" width="10.33203125" style="83" customWidth="1"/>
    <col min="5" max="5" width="13.109375" style="83" customWidth="1"/>
    <col min="6" max="6" width="18.88671875" style="83" customWidth="1"/>
    <col min="7" max="7" width="15.5546875" style="83" customWidth="1"/>
    <col min="8" max="8" width="14.6640625" style="83" customWidth="1"/>
    <col min="9" max="9" width="18.109375" style="83" customWidth="1"/>
    <col min="10" max="10" width="13" style="83" customWidth="1"/>
    <col min="11" max="11" width="16.33203125" style="83" customWidth="1"/>
    <col min="12" max="16384" width="8.88671875" style="83"/>
  </cols>
  <sheetData>
    <row r="1" spans="1:11" x14ac:dyDescent="0.25">
      <c r="A1" s="666" t="s">
        <v>1482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</row>
    <row r="3" spans="1:11" ht="15" customHeight="1" x14ac:dyDescent="0.25">
      <c r="A3" s="667" t="s">
        <v>1509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</row>
    <row r="4" spans="1:11" ht="16.5" thickBot="1" x14ac:dyDescent="0.3">
      <c r="A4" s="668"/>
      <c r="B4" s="668"/>
      <c r="C4" s="668"/>
      <c r="D4" s="668"/>
      <c r="E4" s="668"/>
    </row>
    <row r="5" spans="1:11" s="84" customFormat="1" ht="42" customHeight="1" x14ac:dyDescent="0.2">
      <c r="A5" s="669"/>
      <c r="B5" s="671" t="s">
        <v>694</v>
      </c>
      <c r="C5" s="673" t="s">
        <v>1409</v>
      </c>
      <c r="D5" s="674"/>
      <c r="E5" s="675"/>
      <c r="F5" s="673" t="s">
        <v>1410</v>
      </c>
      <c r="G5" s="674"/>
      <c r="H5" s="675"/>
      <c r="I5" s="673" t="s">
        <v>1411</v>
      </c>
      <c r="J5" s="674"/>
      <c r="K5" s="675"/>
    </row>
    <row r="6" spans="1:11" ht="60.75" customHeight="1" thickBot="1" x14ac:dyDescent="0.3">
      <c r="A6" s="670"/>
      <c r="B6" s="672"/>
      <c r="C6" s="181" t="s">
        <v>1483</v>
      </c>
      <c r="D6" s="182" t="s">
        <v>1484</v>
      </c>
      <c r="E6" s="183" t="s">
        <v>1473</v>
      </c>
      <c r="F6" s="181" t="s">
        <v>1483</v>
      </c>
      <c r="G6" s="182" t="s">
        <v>1484</v>
      </c>
      <c r="H6" s="183" t="s">
        <v>1473</v>
      </c>
      <c r="I6" s="181" t="s">
        <v>1483</v>
      </c>
      <c r="J6" s="182" t="s">
        <v>1484</v>
      </c>
      <c r="K6" s="183" t="s">
        <v>1473</v>
      </c>
    </row>
    <row r="7" spans="1:11" ht="25.5" x14ac:dyDescent="0.25">
      <c r="A7" s="85" t="s">
        <v>391</v>
      </c>
      <c r="B7" s="86" t="s">
        <v>392</v>
      </c>
      <c r="C7" s="87">
        <f>Rovatonként!K7</f>
        <v>16242134</v>
      </c>
      <c r="D7" s="88"/>
      <c r="E7" s="89">
        <f>SUM(C7:D7)</f>
        <v>16242134</v>
      </c>
      <c r="F7" s="87"/>
      <c r="G7" s="88"/>
      <c r="H7" s="89">
        <f>SUM(F7:G7)</f>
        <v>0</v>
      </c>
      <c r="I7" s="87"/>
      <c r="J7" s="88"/>
      <c r="K7" s="89">
        <f>SUM(I7:J7)</f>
        <v>0</v>
      </c>
    </row>
    <row r="8" spans="1:11" ht="25.5" x14ac:dyDescent="0.25">
      <c r="A8" s="85" t="s">
        <v>393</v>
      </c>
      <c r="B8" s="90" t="s">
        <v>394</v>
      </c>
      <c r="C8" s="91">
        <v>0</v>
      </c>
      <c r="D8" s="92"/>
      <c r="E8" s="93">
        <f t="shared" ref="E8:E70" si="0">SUM(C8:D8)</f>
        <v>0</v>
      </c>
      <c r="F8" s="91"/>
      <c r="G8" s="92"/>
      <c r="H8" s="93">
        <f t="shared" ref="H8:H70" si="1">SUM(F8:G8)</f>
        <v>0</v>
      </c>
      <c r="I8" s="91"/>
      <c r="J8" s="92"/>
      <c r="K8" s="93">
        <f t="shared" ref="K8:K70" si="2">SUM(I8:J8)</f>
        <v>0</v>
      </c>
    </row>
    <row r="9" spans="1:11" ht="38.25" x14ac:dyDescent="0.25">
      <c r="A9" s="85" t="s">
        <v>395</v>
      </c>
      <c r="B9" s="90" t="s">
        <v>396</v>
      </c>
      <c r="C9" s="184">
        <f>Rovatonként!K9</f>
        <v>2678000</v>
      </c>
      <c r="D9" s="92"/>
      <c r="E9" s="186">
        <f t="shared" si="0"/>
        <v>2678000</v>
      </c>
      <c r="F9" s="91"/>
      <c r="G9" s="92"/>
      <c r="H9" s="93">
        <f t="shared" si="1"/>
        <v>0</v>
      </c>
      <c r="I9" s="91"/>
      <c r="J9" s="92"/>
      <c r="K9" s="93">
        <f t="shared" si="2"/>
        <v>0</v>
      </c>
    </row>
    <row r="10" spans="1:11" ht="25.5" x14ac:dyDescent="0.25">
      <c r="A10" s="85" t="s">
        <v>397</v>
      </c>
      <c r="B10" s="90" t="s">
        <v>398</v>
      </c>
      <c r="C10" s="184">
        <f>Rovatonként!K10</f>
        <v>3417538</v>
      </c>
      <c r="D10" s="92"/>
      <c r="E10" s="186">
        <f t="shared" si="0"/>
        <v>3417538</v>
      </c>
      <c r="F10" s="91"/>
      <c r="G10" s="92"/>
      <c r="H10" s="93">
        <f t="shared" si="1"/>
        <v>0</v>
      </c>
      <c r="I10" s="91"/>
      <c r="J10" s="92"/>
      <c r="K10" s="93">
        <f t="shared" si="2"/>
        <v>0</v>
      </c>
    </row>
    <row r="11" spans="1:11" ht="25.5" x14ac:dyDescent="0.25">
      <c r="A11" s="85" t="s">
        <v>399</v>
      </c>
      <c r="B11" s="90" t="s">
        <v>400</v>
      </c>
      <c r="C11" s="184">
        <f>Rovatonként!K11</f>
        <v>0</v>
      </c>
      <c r="D11" s="92">
        <f>Rovatonként!L11-Kotelezo!G11</f>
        <v>0</v>
      </c>
      <c r="E11" s="186">
        <f t="shared" si="0"/>
        <v>0</v>
      </c>
      <c r="F11" s="91"/>
      <c r="G11" s="92"/>
      <c r="H11" s="93">
        <f t="shared" si="1"/>
        <v>0</v>
      </c>
      <c r="I11" s="91"/>
      <c r="J11" s="92"/>
      <c r="K11" s="93">
        <f t="shared" si="2"/>
        <v>0</v>
      </c>
    </row>
    <row r="12" spans="1:11" x14ac:dyDescent="0.25">
      <c r="A12" s="85" t="s">
        <v>401</v>
      </c>
      <c r="B12" s="90" t="s">
        <v>402</v>
      </c>
      <c r="C12" s="184">
        <f>Rovatonként!K12</f>
        <v>0</v>
      </c>
      <c r="D12" s="92"/>
      <c r="E12" s="186">
        <f t="shared" si="0"/>
        <v>0</v>
      </c>
      <c r="F12" s="91"/>
      <c r="G12" s="92"/>
      <c r="H12" s="93">
        <f t="shared" si="1"/>
        <v>0</v>
      </c>
      <c r="I12" s="91"/>
      <c r="J12" s="92"/>
      <c r="K12" s="93">
        <f t="shared" si="2"/>
        <v>0</v>
      </c>
    </row>
    <row r="13" spans="1:11" s="98" customFormat="1" ht="25.5" x14ac:dyDescent="0.25">
      <c r="A13" s="85" t="s">
        <v>403</v>
      </c>
      <c r="B13" s="94" t="s">
        <v>404</v>
      </c>
      <c r="C13" s="185">
        <f>SUM(C7:C12)</f>
        <v>22337672</v>
      </c>
      <c r="D13" s="96">
        <f t="shared" ref="D13:K13" si="3">SUM(D7:D12)</f>
        <v>0</v>
      </c>
      <c r="E13" s="187">
        <f t="shared" si="3"/>
        <v>22337672</v>
      </c>
      <c r="F13" s="95">
        <v>0</v>
      </c>
      <c r="G13" s="96">
        <f t="shared" si="3"/>
        <v>0</v>
      </c>
      <c r="H13" s="97">
        <f t="shared" si="3"/>
        <v>0</v>
      </c>
      <c r="I13" s="95">
        <f t="shared" si="3"/>
        <v>0</v>
      </c>
      <c r="J13" s="96">
        <f t="shared" si="3"/>
        <v>0</v>
      </c>
      <c r="K13" s="97">
        <f t="shared" si="3"/>
        <v>0</v>
      </c>
    </row>
    <row r="14" spans="1:11" s="98" customFormat="1" ht="25.5" x14ac:dyDescent="0.25">
      <c r="A14" s="85" t="s">
        <v>405</v>
      </c>
      <c r="B14" s="94" t="s">
        <v>406</v>
      </c>
      <c r="C14" s="185">
        <f>SUM(C15:C21)</f>
        <v>619404</v>
      </c>
      <c r="D14" s="96">
        <f t="shared" ref="D14:K14" si="4">SUM(D15:D21)</f>
        <v>3947682</v>
      </c>
      <c r="E14" s="187">
        <f t="shared" si="4"/>
        <v>4567086</v>
      </c>
      <c r="F14" s="95">
        <v>0</v>
      </c>
      <c r="G14" s="96">
        <f t="shared" si="4"/>
        <v>0</v>
      </c>
      <c r="H14" s="97">
        <f t="shared" si="4"/>
        <v>0</v>
      </c>
      <c r="I14" s="95">
        <f t="shared" si="4"/>
        <v>0</v>
      </c>
      <c r="J14" s="96">
        <f t="shared" si="4"/>
        <v>0</v>
      </c>
      <c r="K14" s="97">
        <f t="shared" si="4"/>
        <v>0</v>
      </c>
    </row>
    <row r="15" spans="1:11" x14ac:dyDescent="0.25">
      <c r="A15" s="85" t="s">
        <v>407</v>
      </c>
      <c r="B15" s="90" t="s">
        <v>408</v>
      </c>
      <c r="C15" s="184">
        <v>0</v>
      </c>
      <c r="D15" s="92">
        <v>0</v>
      </c>
      <c r="E15" s="186">
        <f t="shared" si="0"/>
        <v>0</v>
      </c>
      <c r="F15" s="91">
        <v>0</v>
      </c>
      <c r="G15" s="92">
        <v>0</v>
      </c>
      <c r="H15" s="93">
        <f t="shared" si="1"/>
        <v>0</v>
      </c>
      <c r="I15" s="91">
        <v>0</v>
      </c>
      <c r="J15" s="92">
        <v>0</v>
      </c>
      <c r="K15" s="93">
        <f t="shared" si="2"/>
        <v>0</v>
      </c>
    </row>
    <row r="16" spans="1:11" x14ac:dyDescent="0.25">
      <c r="A16" s="85" t="s">
        <v>409</v>
      </c>
      <c r="B16" s="90" t="s">
        <v>410</v>
      </c>
      <c r="C16" s="184"/>
      <c r="D16" s="92"/>
      <c r="E16" s="186">
        <f t="shared" si="0"/>
        <v>0</v>
      </c>
      <c r="F16" s="91"/>
      <c r="G16" s="92"/>
      <c r="H16" s="93">
        <f t="shared" si="1"/>
        <v>0</v>
      </c>
      <c r="I16" s="91"/>
      <c r="J16" s="92"/>
      <c r="K16" s="93">
        <f t="shared" si="2"/>
        <v>0</v>
      </c>
    </row>
    <row r="17" spans="1:11" ht="25.5" x14ac:dyDescent="0.25">
      <c r="A17" s="85" t="s">
        <v>411</v>
      </c>
      <c r="B17" s="90" t="s">
        <v>412</v>
      </c>
      <c r="C17" s="184">
        <v>0</v>
      </c>
      <c r="D17" s="92">
        <f>Rovatonként!L42-Kotelezo!G17</f>
        <v>0</v>
      </c>
      <c r="E17" s="186">
        <f t="shared" si="0"/>
        <v>0</v>
      </c>
      <c r="F17" s="91"/>
      <c r="G17" s="92"/>
      <c r="H17" s="93">
        <f t="shared" si="1"/>
        <v>0</v>
      </c>
      <c r="I17" s="91"/>
      <c r="J17" s="92"/>
      <c r="K17" s="93">
        <f t="shared" si="2"/>
        <v>0</v>
      </c>
    </row>
    <row r="18" spans="1:11" x14ac:dyDescent="0.25">
      <c r="A18" s="85" t="s">
        <v>413</v>
      </c>
      <c r="B18" s="90" t="s">
        <v>414</v>
      </c>
      <c r="C18" s="184">
        <v>0</v>
      </c>
      <c r="D18" s="92"/>
      <c r="E18" s="186">
        <f t="shared" si="0"/>
        <v>0</v>
      </c>
      <c r="F18" s="91"/>
      <c r="G18" s="92"/>
      <c r="H18" s="93">
        <f t="shared" si="1"/>
        <v>0</v>
      </c>
      <c r="I18" s="91"/>
      <c r="J18" s="92"/>
      <c r="K18" s="93">
        <f t="shared" si="2"/>
        <v>0</v>
      </c>
    </row>
    <row r="19" spans="1:11" x14ac:dyDescent="0.25">
      <c r="A19" s="85" t="s">
        <v>415</v>
      </c>
      <c r="B19" s="90" t="s">
        <v>416</v>
      </c>
      <c r="C19" s="184"/>
      <c r="D19" s="92"/>
      <c r="E19" s="186">
        <f t="shared" si="0"/>
        <v>0</v>
      </c>
      <c r="F19" s="91"/>
      <c r="G19" s="92"/>
      <c r="H19" s="93">
        <f t="shared" si="1"/>
        <v>0</v>
      </c>
      <c r="I19" s="91"/>
      <c r="J19" s="92"/>
      <c r="K19" s="93">
        <f t="shared" si="2"/>
        <v>0</v>
      </c>
    </row>
    <row r="20" spans="1:11" x14ac:dyDescent="0.25">
      <c r="A20" s="85" t="s">
        <v>417</v>
      </c>
      <c r="B20" s="90" t="s">
        <v>418</v>
      </c>
      <c r="C20" s="184">
        <f>Rovatonként!K44</f>
        <v>619404</v>
      </c>
      <c r="D20" s="92">
        <f>Rovatonként!L44-Kotelezo!G20</f>
        <v>3947682</v>
      </c>
      <c r="E20" s="186">
        <f t="shared" si="0"/>
        <v>4567086</v>
      </c>
      <c r="F20" s="91"/>
      <c r="G20" s="92"/>
      <c r="H20" s="93">
        <f t="shared" si="1"/>
        <v>0</v>
      </c>
      <c r="I20" s="91"/>
      <c r="J20" s="92"/>
      <c r="K20" s="93">
        <f t="shared" si="2"/>
        <v>0</v>
      </c>
    </row>
    <row r="21" spans="1:11" ht="25.5" x14ac:dyDescent="0.25">
      <c r="A21" s="85" t="s">
        <v>419</v>
      </c>
      <c r="B21" s="90" t="s">
        <v>420</v>
      </c>
      <c r="C21" s="184">
        <v>0</v>
      </c>
      <c r="D21" s="92">
        <v>0</v>
      </c>
      <c r="E21" s="186">
        <f t="shared" si="0"/>
        <v>0</v>
      </c>
      <c r="F21" s="91"/>
      <c r="G21" s="92"/>
      <c r="H21" s="93">
        <f t="shared" si="1"/>
        <v>0</v>
      </c>
      <c r="I21" s="91"/>
      <c r="J21" s="92"/>
      <c r="K21" s="93">
        <f t="shared" si="2"/>
        <v>0</v>
      </c>
    </row>
    <row r="22" spans="1:11" ht="25.5" x14ac:dyDescent="0.25">
      <c r="A22" s="85" t="s">
        <v>421</v>
      </c>
      <c r="B22" s="94" t="s">
        <v>422</v>
      </c>
      <c r="C22" s="185">
        <f>C13+C14</f>
        <v>22957076</v>
      </c>
      <c r="D22" s="96">
        <f t="shared" ref="D22:K22" si="5">D13+D14</f>
        <v>3947682</v>
      </c>
      <c r="E22" s="187">
        <f t="shared" si="5"/>
        <v>26904758</v>
      </c>
      <c r="F22" s="95">
        <v>0</v>
      </c>
      <c r="G22" s="96">
        <f t="shared" si="5"/>
        <v>0</v>
      </c>
      <c r="H22" s="97">
        <f t="shared" si="5"/>
        <v>0</v>
      </c>
      <c r="I22" s="95">
        <f t="shared" si="5"/>
        <v>0</v>
      </c>
      <c r="J22" s="96">
        <f t="shared" si="5"/>
        <v>0</v>
      </c>
      <c r="K22" s="97">
        <f t="shared" si="5"/>
        <v>0</v>
      </c>
    </row>
    <row r="23" spans="1:11" x14ac:dyDescent="0.25">
      <c r="A23" s="85" t="s">
        <v>423</v>
      </c>
      <c r="B23" s="90" t="s">
        <v>424</v>
      </c>
      <c r="C23" s="184">
        <f>Rovatonként!K50</f>
        <v>0</v>
      </c>
      <c r="D23" s="92"/>
      <c r="E23" s="186">
        <f t="shared" si="0"/>
        <v>0</v>
      </c>
      <c r="F23" s="91">
        <v>0</v>
      </c>
      <c r="G23" s="92"/>
      <c r="H23" s="93">
        <f t="shared" si="1"/>
        <v>0</v>
      </c>
      <c r="I23" s="91"/>
      <c r="J23" s="92"/>
      <c r="K23" s="93">
        <f t="shared" si="2"/>
        <v>0</v>
      </c>
    </row>
    <row r="24" spans="1:11" x14ac:dyDescent="0.25">
      <c r="A24" s="85" t="s">
        <v>425</v>
      </c>
      <c r="B24" s="90" t="s">
        <v>426</v>
      </c>
      <c r="C24" s="184">
        <f>Rovatonként!K74</f>
        <v>0</v>
      </c>
      <c r="D24" s="92">
        <f>Rovatonként!L78-Kotelezo!G24</f>
        <v>0</v>
      </c>
      <c r="E24" s="186">
        <f t="shared" si="0"/>
        <v>0</v>
      </c>
      <c r="F24" s="91">
        <v>0</v>
      </c>
      <c r="G24" s="92"/>
      <c r="H24" s="93">
        <f t="shared" si="1"/>
        <v>0</v>
      </c>
      <c r="I24" s="91"/>
      <c r="J24" s="92"/>
      <c r="K24" s="93">
        <f t="shared" si="2"/>
        <v>0</v>
      </c>
    </row>
    <row r="25" spans="1:11" ht="25.5" x14ac:dyDescent="0.25">
      <c r="A25" s="85" t="s">
        <v>427</v>
      </c>
      <c r="B25" s="94" t="s">
        <v>428</v>
      </c>
      <c r="C25" s="185">
        <f>Rovatonként!K85</f>
        <v>0</v>
      </c>
      <c r="D25" s="96">
        <f t="shared" ref="D25:K25" si="6">SUM(D23:D24)</f>
        <v>0</v>
      </c>
      <c r="E25" s="187">
        <f t="shared" si="6"/>
        <v>0</v>
      </c>
      <c r="F25" s="95">
        <v>0</v>
      </c>
      <c r="G25" s="96">
        <f t="shared" si="6"/>
        <v>0</v>
      </c>
      <c r="H25" s="97">
        <f t="shared" si="6"/>
        <v>0</v>
      </c>
      <c r="I25" s="95">
        <f t="shared" si="6"/>
        <v>0</v>
      </c>
      <c r="J25" s="96">
        <f t="shared" si="6"/>
        <v>0</v>
      </c>
      <c r="K25" s="97">
        <f t="shared" si="6"/>
        <v>0</v>
      </c>
    </row>
    <row r="26" spans="1:11" x14ac:dyDescent="0.25">
      <c r="A26" s="85" t="s">
        <v>429</v>
      </c>
      <c r="B26" s="90" t="s">
        <v>430</v>
      </c>
      <c r="C26" s="184">
        <v>0</v>
      </c>
      <c r="D26" s="92">
        <v>0</v>
      </c>
      <c r="E26" s="186">
        <f t="shared" si="0"/>
        <v>0</v>
      </c>
      <c r="F26" s="91">
        <v>0</v>
      </c>
      <c r="G26" s="92">
        <v>0</v>
      </c>
      <c r="H26" s="93">
        <f t="shared" si="1"/>
        <v>0</v>
      </c>
      <c r="I26" s="91">
        <v>0</v>
      </c>
      <c r="J26" s="92">
        <v>0</v>
      </c>
      <c r="K26" s="93">
        <f t="shared" si="2"/>
        <v>0</v>
      </c>
    </row>
    <row r="27" spans="1:11" ht="25.5" x14ac:dyDescent="0.25">
      <c r="A27" s="85" t="s">
        <v>431</v>
      </c>
      <c r="B27" s="90" t="s">
        <v>432</v>
      </c>
      <c r="C27" s="184">
        <v>0</v>
      </c>
      <c r="D27" s="92">
        <v>0</v>
      </c>
      <c r="E27" s="186">
        <f t="shared" si="0"/>
        <v>0</v>
      </c>
      <c r="F27" s="91">
        <v>0</v>
      </c>
      <c r="G27" s="92">
        <v>0</v>
      </c>
      <c r="H27" s="93">
        <f t="shared" si="1"/>
        <v>0</v>
      </c>
      <c r="I27" s="91">
        <v>0</v>
      </c>
      <c r="J27" s="92">
        <v>0</v>
      </c>
      <c r="K27" s="93">
        <f t="shared" si="2"/>
        <v>0</v>
      </c>
    </row>
    <row r="28" spans="1:11" x14ac:dyDescent="0.25">
      <c r="A28" s="85" t="s">
        <v>433</v>
      </c>
      <c r="B28" s="90" t="s">
        <v>434</v>
      </c>
      <c r="C28" s="184">
        <v>0</v>
      </c>
      <c r="D28" s="92">
        <v>0</v>
      </c>
      <c r="E28" s="186">
        <f t="shared" si="0"/>
        <v>0</v>
      </c>
      <c r="F28" s="91">
        <v>0</v>
      </c>
      <c r="G28" s="92">
        <v>0</v>
      </c>
      <c r="H28" s="93">
        <f t="shared" si="1"/>
        <v>0</v>
      </c>
      <c r="I28" s="91">
        <v>0</v>
      </c>
      <c r="J28" s="92">
        <v>0</v>
      </c>
      <c r="K28" s="93">
        <f t="shared" si="2"/>
        <v>0</v>
      </c>
    </row>
    <row r="29" spans="1:11" x14ac:dyDescent="0.25">
      <c r="A29" s="85" t="s">
        <v>435</v>
      </c>
      <c r="B29" s="90" t="s">
        <v>436</v>
      </c>
      <c r="C29" s="184">
        <f>Rovatonként!K114</f>
        <v>2100000</v>
      </c>
      <c r="D29" s="92">
        <f t="shared" ref="D29" si="7">SUM(D30:D31)</f>
        <v>0</v>
      </c>
      <c r="E29" s="189">
        <f>Rovatonként!M114</f>
        <v>2100000</v>
      </c>
      <c r="F29" s="91">
        <v>0</v>
      </c>
      <c r="G29" s="92">
        <f t="shared" ref="G29:K29" si="8">SUM(G30)</f>
        <v>0</v>
      </c>
      <c r="H29" s="93">
        <f t="shared" si="8"/>
        <v>0</v>
      </c>
      <c r="I29" s="91">
        <f t="shared" si="8"/>
        <v>0</v>
      </c>
      <c r="J29" s="92">
        <f t="shared" si="8"/>
        <v>0</v>
      </c>
      <c r="K29" s="93">
        <f t="shared" si="8"/>
        <v>0</v>
      </c>
    </row>
    <row r="30" spans="1:11" x14ac:dyDescent="0.25">
      <c r="A30" s="85" t="s">
        <v>437</v>
      </c>
      <c r="B30" s="90" t="s">
        <v>438</v>
      </c>
      <c r="C30" s="184">
        <f>Rovatonként!K117</f>
        <v>0</v>
      </c>
      <c r="D30" s="92">
        <f>Rovatonként!L117</f>
        <v>0</v>
      </c>
      <c r="E30" s="186">
        <f t="shared" si="0"/>
        <v>0</v>
      </c>
      <c r="F30" s="91"/>
      <c r="G30" s="92"/>
      <c r="H30" s="93">
        <f t="shared" si="1"/>
        <v>0</v>
      </c>
      <c r="I30" s="91"/>
      <c r="J30" s="92"/>
      <c r="K30" s="93">
        <f t="shared" si="2"/>
        <v>0</v>
      </c>
    </row>
    <row r="31" spans="1:11" x14ac:dyDescent="0.25">
      <c r="A31" s="85"/>
      <c r="B31" s="90" t="s">
        <v>1413</v>
      </c>
      <c r="C31" s="184">
        <f>Rovatonként!K118</f>
        <v>100000</v>
      </c>
      <c r="D31" s="92">
        <f>Rovatonként!L118</f>
        <v>0</v>
      </c>
      <c r="E31" s="186">
        <f t="shared" si="0"/>
        <v>100000</v>
      </c>
      <c r="F31" s="91"/>
      <c r="G31" s="92"/>
      <c r="H31" s="93"/>
      <c r="I31" s="91"/>
      <c r="J31" s="92"/>
      <c r="K31" s="93"/>
    </row>
    <row r="32" spans="1:11" x14ac:dyDescent="0.25">
      <c r="A32" s="85" t="s">
        <v>439</v>
      </c>
      <c r="B32" s="90" t="s">
        <v>440</v>
      </c>
      <c r="C32" s="184">
        <f>SUM(C33)</f>
        <v>7000000</v>
      </c>
      <c r="D32" s="92">
        <f t="shared" ref="D32:K32" si="9">SUM(D33)</f>
        <v>0</v>
      </c>
      <c r="E32" s="186">
        <f t="shared" si="9"/>
        <v>7000000</v>
      </c>
      <c r="F32" s="91">
        <v>0</v>
      </c>
      <c r="G32" s="92">
        <f t="shared" si="9"/>
        <v>0</v>
      </c>
      <c r="H32" s="93">
        <f t="shared" si="9"/>
        <v>0</v>
      </c>
      <c r="I32" s="91">
        <f t="shared" si="9"/>
        <v>0</v>
      </c>
      <c r="J32" s="92">
        <f t="shared" si="9"/>
        <v>0</v>
      </c>
      <c r="K32" s="93">
        <f t="shared" si="9"/>
        <v>0</v>
      </c>
    </row>
    <row r="33" spans="1:11" ht="25.5" x14ac:dyDescent="0.25">
      <c r="A33" s="85" t="s">
        <v>441</v>
      </c>
      <c r="B33" s="90" t="s">
        <v>442</v>
      </c>
      <c r="C33" s="184">
        <f>Rovatonként!K123</f>
        <v>7000000</v>
      </c>
      <c r="D33" s="92">
        <f>Rovatonként!L130-Kotelezo!G33</f>
        <v>0</v>
      </c>
      <c r="E33" s="186">
        <f t="shared" si="0"/>
        <v>7000000</v>
      </c>
      <c r="F33" s="91"/>
      <c r="G33" s="92"/>
      <c r="H33" s="93">
        <f t="shared" si="1"/>
        <v>0</v>
      </c>
      <c r="I33" s="91"/>
      <c r="J33" s="92"/>
      <c r="K33" s="93">
        <f t="shared" si="2"/>
        <v>0</v>
      </c>
    </row>
    <row r="34" spans="1:11" x14ac:dyDescent="0.25">
      <c r="A34" s="85" t="s">
        <v>443</v>
      </c>
      <c r="B34" s="90" t="s">
        <v>444</v>
      </c>
      <c r="C34" s="184">
        <v>0</v>
      </c>
      <c r="D34" s="92">
        <f t="shared" ref="D34:K34" si="10">SUM(D35)</f>
        <v>0</v>
      </c>
      <c r="E34" s="186">
        <f t="shared" si="10"/>
        <v>0</v>
      </c>
      <c r="F34" s="91">
        <v>0</v>
      </c>
      <c r="G34" s="92">
        <f t="shared" si="10"/>
        <v>0</v>
      </c>
      <c r="H34" s="93">
        <f t="shared" si="10"/>
        <v>0</v>
      </c>
      <c r="I34" s="91">
        <f t="shared" si="10"/>
        <v>0</v>
      </c>
      <c r="J34" s="92">
        <f t="shared" si="10"/>
        <v>0</v>
      </c>
      <c r="K34" s="93">
        <f t="shared" si="10"/>
        <v>0</v>
      </c>
    </row>
    <row r="35" spans="1:11" ht="25.5" x14ac:dyDescent="0.25">
      <c r="A35" s="85" t="s">
        <v>445</v>
      </c>
      <c r="B35" s="90" t="s">
        <v>446</v>
      </c>
      <c r="C35" s="184">
        <v>0</v>
      </c>
      <c r="D35" s="92"/>
      <c r="E35" s="186">
        <f t="shared" si="0"/>
        <v>0</v>
      </c>
      <c r="F35" s="91"/>
      <c r="G35" s="92"/>
      <c r="H35" s="93">
        <f t="shared" si="1"/>
        <v>0</v>
      </c>
      <c r="I35" s="91"/>
      <c r="J35" s="92"/>
      <c r="K35" s="93">
        <f t="shared" si="2"/>
        <v>0</v>
      </c>
    </row>
    <row r="36" spans="1:11" x14ac:dyDescent="0.25">
      <c r="A36" s="85"/>
      <c r="B36" s="90" t="s">
        <v>1417</v>
      </c>
      <c r="C36" s="184">
        <f>Rovatonként!K153</f>
        <v>100000</v>
      </c>
      <c r="D36" s="92">
        <f>Rovatonként!L153-Kotelezo!G36</f>
        <v>0</v>
      </c>
      <c r="E36" s="186">
        <f t="shared" si="0"/>
        <v>100000</v>
      </c>
      <c r="F36" s="91"/>
      <c r="G36" s="92"/>
      <c r="H36" s="93"/>
      <c r="I36" s="91"/>
      <c r="J36" s="92"/>
      <c r="K36" s="93"/>
    </row>
    <row r="37" spans="1:11" ht="25.5" x14ac:dyDescent="0.25">
      <c r="A37" s="85" t="s">
        <v>447</v>
      </c>
      <c r="B37" s="90" t="s">
        <v>448</v>
      </c>
      <c r="C37" s="184">
        <f>C32+C34+C36</f>
        <v>7100000</v>
      </c>
      <c r="D37" s="92">
        <f t="shared" ref="D37:E37" si="11">D32+D34+D36</f>
        <v>0</v>
      </c>
      <c r="E37" s="189">
        <f t="shared" si="11"/>
        <v>7100000</v>
      </c>
      <c r="F37" s="91">
        <v>0</v>
      </c>
      <c r="G37" s="92">
        <f t="shared" ref="G37:K37" si="12">G32+G34</f>
        <v>0</v>
      </c>
      <c r="H37" s="93">
        <f t="shared" si="12"/>
        <v>0</v>
      </c>
      <c r="I37" s="91">
        <f t="shared" si="12"/>
        <v>0</v>
      </c>
      <c r="J37" s="92">
        <f t="shared" si="12"/>
        <v>0</v>
      </c>
      <c r="K37" s="93">
        <f t="shared" si="12"/>
        <v>0</v>
      </c>
    </row>
    <row r="38" spans="1:11" x14ac:dyDescent="0.25">
      <c r="A38" s="85" t="s">
        <v>449</v>
      </c>
      <c r="B38" s="90" t="s">
        <v>450</v>
      </c>
      <c r="C38" s="184">
        <f>Rovatonként!K169</f>
        <v>270000</v>
      </c>
      <c r="D38" s="92">
        <f>Rovatonként!L169</f>
        <v>0</v>
      </c>
      <c r="E38" s="186">
        <f t="shared" si="0"/>
        <v>270000</v>
      </c>
      <c r="F38" s="91"/>
      <c r="G38" s="92"/>
      <c r="H38" s="93">
        <f t="shared" si="1"/>
        <v>0</v>
      </c>
      <c r="I38" s="91"/>
      <c r="J38" s="92"/>
      <c r="K38" s="93">
        <f t="shared" si="2"/>
        <v>0</v>
      </c>
    </row>
    <row r="39" spans="1:11" x14ac:dyDescent="0.25">
      <c r="A39" s="85" t="s">
        <v>451</v>
      </c>
      <c r="B39" s="90" t="s">
        <v>452</v>
      </c>
      <c r="C39" s="184">
        <v>0</v>
      </c>
      <c r="D39" s="92"/>
      <c r="E39" s="186">
        <f t="shared" si="0"/>
        <v>0</v>
      </c>
      <c r="F39" s="91"/>
      <c r="G39" s="92"/>
      <c r="H39" s="93">
        <f t="shared" si="1"/>
        <v>0</v>
      </c>
      <c r="I39" s="91"/>
      <c r="J39" s="92"/>
      <c r="K39" s="93">
        <f t="shared" si="2"/>
        <v>0</v>
      </c>
    </row>
    <row r="40" spans="1:11" x14ac:dyDescent="0.25">
      <c r="A40" s="85" t="s">
        <v>453</v>
      </c>
      <c r="B40" s="90" t="s">
        <v>454</v>
      </c>
      <c r="C40" s="184">
        <v>0</v>
      </c>
      <c r="D40" s="92">
        <v>0</v>
      </c>
      <c r="E40" s="186">
        <f t="shared" si="0"/>
        <v>0</v>
      </c>
      <c r="F40" s="91">
        <v>0</v>
      </c>
      <c r="G40" s="92">
        <v>0</v>
      </c>
      <c r="H40" s="93">
        <f t="shared" si="1"/>
        <v>0</v>
      </c>
      <c r="I40" s="91"/>
      <c r="J40" s="92"/>
      <c r="K40" s="93">
        <f t="shared" si="2"/>
        <v>0</v>
      </c>
    </row>
    <row r="41" spans="1:11" ht="25.5" x14ac:dyDescent="0.25">
      <c r="A41" s="85" t="s">
        <v>455</v>
      </c>
      <c r="B41" s="94" t="s">
        <v>456</v>
      </c>
      <c r="C41" s="185">
        <f>C29+C37+C38</f>
        <v>9470000</v>
      </c>
      <c r="D41" s="96">
        <f t="shared" ref="D41:E41" si="13">D28+D29+D37+D38</f>
        <v>0</v>
      </c>
      <c r="E41" s="188">
        <f t="shared" si="13"/>
        <v>9470000</v>
      </c>
      <c r="F41" s="95">
        <v>0</v>
      </c>
      <c r="G41" s="96">
        <f t="shared" ref="G41:K41" si="14">G28+G30+G37+G38</f>
        <v>0</v>
      </c>
      <c r="H41" s="97">
        <f t="shared" si="14"/>
        <v>0</v>
      </c>
      <c r="I41" s="95">
        <f t="shared" si="14"/>
        <v>0</v>
      </c>
      <c r="J41" s="96">
        <f t="shared" si="14"/>
        <v>0</v>
      </c>
      <c r="K41" s="97">
        <f t="shared" si="14"/>
        <v>0</v>
      </c>
    </row>
    <row r="42" spans="1:11" x14ac:dyDescent="0.25">
      <c r="A42" s="85" t="s">
        <v>457</v>
      </c>
      <c r="B42" s="90" t="s">
        <v>458</v>
      </c>
      <c r="C42" s="184">
        <v>0</v>
      </c>
      <c r="D42" s="92"/>
      <c r="E42" s="186">
        <f t="shared" si="0"/>
        <v>0</v>
      </c>
      <c r="F42" s="91"/>
      <c r="G42" s="92"/>
      <c r="H42" s="93">
        <f t="shared" si="1"/>
        <v>0</v>
      </c>
      <c r="I42" s="91"/>
      <c r="J42" s="92"/>
      <c r="K42" s="93">
        <f t="shared" si="2"/>
        <v>0</v>
      </c>
    </row>
    <row r="43" spans="1:11" x14ac:dyDescent="0.25">
      <c r="A43" s="85" t="s">
        <v>459</v>
      </c>
      <c r="B43" s="90" t="s">
        <v>460</v>
      </c>
      <c r="C43" s="184">
        <f>Rovatonként!K187-Rovatonként!K188</f>
        <v>200000</v>
      </c>
      <c r="D43" s="92">
        <v>0</v>
      </c>
      <c r="E43" s="186">
        <f t="shared" si="0"/>
        <v>200000</v>
      </c>
      <c r="F43" s="91">
        <f>Rovatonként!K188</f>
        <v>100000</v>
      </c>
      <c r="G43" s="92">
        <f>Rovatonként!L188</f>
        <v>0</v>
      </c>
      <c r="H43" s="93">
        <f t="shared" si="1"/>
        <v>100000</v>
      </c>
      <c r="I43" s="91"/>
      <c r="J43" s="92"/>
      <c r="K43" s="93">
        <f t="shared" si="2"/>
        <v>0</v>
      </c>
    </row>
    <row r="44" spans="1:11" x14ac:dyDescent="0.25">
      <c r="A44" s="85" t="s">
        <v>461</v>
      </c>
      <c r="B44" s="90" t="s">
        <v>462</v>
      </c>
      <c r="C44" s="184">
        <v>0</v>
      </c>
      <c r="D44" s="92"/>
      <c r="E44" s="186">
        <f t="shared" si="0"/>
        <v>0</v>
      </c>
      <c r="F44" s="91"/>
      <c r="G44" s="92"/>
      <c r="H44" s="93">
        <f t="shared" si="1"/>
        <v>0</v>
      </c>
      <c r="I44" s="91"/>
      <c r="J44" s="92"/>
      <c r="K44" s="93">
        <f t="shared" si="2"/>
        <v>0</v>
      </c>
    </row>
    <row r="45" spans="1:11" x14ac:dyDescent="0.25">
      <c r="A45" s="85" t="s">
        <v>463</v>
      </c>
      <c r="B45" s="90" t="s">
        <v>464</v>
      </c>
      <c r="C45" s="184">
        <v>0</v>
      </c>
      <c r="D45" s="92"/>
      <c r="E45" s="186">
        <f t="shared" si="0"/>
        <v>0</v>
      </c>
      <c r="F45" s="91"/>
      <c r="G45" s="92"/>
      <c r="H45" s="93">
        <f t="shared" si="1"/>
        <v>0</v>
      </c>
      <c r="I45" s="91"/>
      <c r="J45" s="92"/>
      <c r="K45" s="93">
        <f t="shared" si="2"/>
        <v>0</v>
      </c>
    </row>
    <row r="46" spans="1:11" x14ac:dyDescent="0.25">
      <c r="A46" s="85" t="s">
        <v>465</v>
      </c>
      <c r="B46" s="90" t="s">
        <v>466</v>
      </c>
      <c r="C46" s="184">
        <v>0</v>
      </c>
      <c r="D46" s="92"/>
      <c r="E46" s="186">
        <f t="shared" si="0"/>
        <v>0</v>
      </c>
      <c r="F46" s="91"/>
      <c r="G46" s="92"/>
      <c r="H46" s="93">
        <f t="shared" si="1"/>
        <v>0</v>
      </c>
      <c r="I46" s="91"/>
      <c r="J46" s="92"/>
      <c r="K46" s="93">
        <f t="shared" si="2"/>
        <v>0</v>
      </c>
    </row>
    <row r="47" spans="1:11" x14ac:dyDescent="0.25">
      <c r="A47" s="85" t="s">
        <v>467</v>
      </c>
      <c r="B47" s="90" t="s">
        <v>468</v>
      </c>
      <c r="C47" s="184">
        <f>Rovatonként!K200</f>
        <v>2976378</v>
      </c>
      <c r="D47" s="92">
        <f>Rovatonként!L200</f>
        <v>0</v>
      </c>
      <c r="E47" s="186">
        <f t="shared" si="0"/>
        <v>2976378</v>
      </c>
      <c r="F47" s="91"/>
      <c r="G47" s="92"/>
      <c r="H47" s="93">
        <f t="shared" si="1"/>
        <v>0</v>
      </c>
      <c r="I47" s="91"/>
      <c r="J47" s="92"/>
      <c r="K47" s="93">
        <f t="shared" si="2"/>
        <v>0</v>
      </c>
    </row>
    <row r="48" spans="1:11" ht="25.5" x14ac:dyDescent="0.25">
      <c r="A48" s="85" t="s">
        <v>469</v>
      </c>
      <c r="B48" s="90" t="s">
        <v>470</v>
      </c>
      <c r="C48" s="184">
        <v>0</v>
      </c>
      <c r="D48" s="92">
        <v>0</v>
      </c>
      <c r="E48" s="186">
        <f t="shared" si="0"/>
        <v>0</v>
      </c>
      <c r="F48" s="91">
        <v>0</v>
      </c>
      <c r="G48" s="92">
        <v>0</v>
      </c>
      <c r="H48" s="93">
        <f t="shared" si="1"/>
        <v>0</v>
      </c>
      <c r="I48" s="91">
        <v>0</v>
      </c>
      <c r="J48" s="92">
        <v>0</v>
      </c>
      <c r="K48" s="93">
        <f t="shared" si="2"/>
        <v>0</v>
      </c>
    </row>
    <row r="49" spans="1:11" ht="25.5" x14ac:dyDescent="0.25">
      <c r="A49" s="85" t="s">
        <v>471</v>
      </c>
      <c r="B49" s="90" t="s">
        <v>472</v>
      </c>
      <c r="C49" s="184">
        <v>0</v>
      </c>
      <c r="D49" s="92"/>
      <c r="E49" s="186">
        <f t="shared" si="0"/>
        <v>0</v>
      </c>
      <c r="F49" s="91"/>
      <c r="G49" s="92"/>
      <c r="H49" s="93">
        <f t="shared" si="1"/>
        <v>0</v>
      </c>
      <c r="I49" s="91"/>
      <c r="J49" s="92"/>
      <c r="K49" s="93">
        <f t="shared" si="2"/>
        <v>0</v>
      </c>
    </row>
    <row r="50" spans="1:11" ht="25.5" x14ac:dyDescent="0.25">
      <c r="A50" s="85" t="s">
        <v>473</v>
      </c>
      <c r="B50" s="90" t="s">
        <v>474</v>
      </c>
      <c r="C50" s="184">
        <f>Rovatonként!K202</f>
        <v>101</v>
      </c>
      <c r="D50" s="92">
        <f t="shared" ref="D50" si="15">SUM(D48:D49)</f>
        <v>0</v>
      </c>
      <c r="E50" s="186">
        <f>Rovatonként!M202</f>
        <v>101</v>
      </c>
      <c r="F50" s="91">
        <v>0</v>
      </c>
      <c r="G50" s="92">
        <f t="shared" ref="G50:K50" si="16">SUM(G48:G49)</f>
        <v>0</v>
      </c>
      <c r="H50" s="93">
        <f t="shared" si="16"/>
        <v>0</v>
      </c>
      <c r="I50" s="91">
        <f t="shared" si="16"/>
        <v>0</v>
      </c>
      <c r="J50" s="92">
        <f t="shared" si="16"/>
        <v>0</v>
      </c>
      <c r="K50" s="93">
        <f t="shared" si="16"/>
        <v>0</v>
      </c>
    </row>
    <row r="51" spans="1:11" x14ac:dyDescent="0.25">
      <c r="A51" s="85" t="s">
        <v>475</v>
      </c>
      <c r="B51" s="90" t="s">
        <v>476</v>
      </c>
      <c r="C51" s="184"/>
      <c r="D51" s="92">
        <v>0</v>
      </c>
      <c r="E51" s="186">
        <f t="shared" si="0"/>
        <v>0</v>
      </c>
      <c r="F51" s="91"/>
      <c r="G51" s="92">
        <v>0</v>
      </c>
      <c r="H51" s="93">
        <f t="shared" si="1"/>
        <v>0</v>
      </c>
      <c r="I51" s="91"/>
      <c r="J51" s="92">
        <v>0</v>
      </c>
      <c r="K51" s="93">
        <f t="shared" si="2"/>
        <v>0</v>
      </c>
    </row>
    <row r="52" spans="1:11" x14ac:dyDescent="0.25">
      <c r="A52" s="85" t="s">
        <v>477</v>
      </c>
      <c r="B52" s="90" t="s">
        <v>478</v>
      </c>
      <c r="C52" s="184">
        <f>Rovatonként!K211</f>
        <v>1200000</v>
      </c>
      <c r="D52" s="92">
        <v>0</v>
      </c>
      <c r="E52" s="186">
        <f t="shared" si="0"/>
        <v>1200000</v>
      </c>
      <c r="F52" s="91"/>
      <c r="G52" s="92"/>
      <c r="H52" s="93">
        <f t="shared" si="1"/>
        <v>0</v>
      </c>
      <c r="I52" s="91"/>
      <c r="J52" s="92"/>
      <c r="K52" s="93">
        <f t="shared" si="2"/>
        <v>0</v>
      </c>
    </row>
    <row r="53" spans="1:11" ht="38.25" x14ac:dyDescent="0.25">
      <c r="A53" s="85" t="s">
        <v>479</v>
      </c>
      <c r="B53" s="94" t="s">
        <v>480</v>
      </c>
      <c r="C53" s="185">
        <f>SUM(C42:C52)</f>
        <v>4376479</v>
      </c>
      <c r="D53" s="96">
        <f t="shared" ref="D53:K53" si="17">D42+D43+D44+D45+D46+D47+D50+D51+D52</f>
        <v>0</v>
      </c>
      <c r="E53" s="187">
        <f t="shared" si="17"/>
        <v>4376479</v>
      </c>
      <c r="F53" s="95">
        <f>F43</f>
        <v>100000</v>
      </c>
      <c r="G53" s="96">
        <f t="shared" si="17"/>
        <v>0</v>
      </c>
      <c r="H53" s="97">
        <f t="shared" si="17"/>
        <v>100000</v>
      </c>
      <c r="I53" s="95">
        <f t="shared" si="17"/>
        <v>0</v>
      </c>
      <c r="J53" s="96">
        <f t="shared" si="17"/>
        <v>0</v>
      </c>
      <c r="K53" s="97">
        <f t="shared" si="17"/>
        <v>0</v>
      </c>
    </row>
    <row r="54" spans="1:11" x14ac:dyDescent="0.25">
      <c r="A54" s="85" t="s">
        <v>481</v>
      </c>
      <c r="B54" s="90" t="s">
        <v>482</v>
      </c>
      <c r="C54" s="184">
        <f>Rovatonként!K218</f>
        <v>11023622</v>
      </c>
      <c r="D54" s="92">
        <f>Rovatonként!L224</f>
        <v>0</v>
      </c>
      <c r="E54" s="186">
        <f t="shared" si="0"/>
        <v>11023622</v>
      </c>
      <c r="F54" s="184"/>
      <c r="G54" s="92">
        <v>0</v>
      </c>
      <c r="H54" s="186">
        <f t="shared" si="1"/>
        <v>0</v>
      </c>
      <c r="I54" s="91">
        <v>0</v>
      </c>
      <c r="J54" s="92">
        <v>0</v>
      </c>
      <c r="K54" s="93">
        <f t="shared" si="2"/>
        <v>0</v>
      </c>
    </row>
    <row r="55" spans="1:11" s="98" customFormat="1" ht="25.5" x14ac:dyDescent="0.25">
      <c r="A55" s="85" t="s">
        <v>483</v>
      </c>
      <c r="B55" s="94" t="s">
        <v>484</v>
      </c>
      <c r="C55" s="185">
        <f>Rovatonként!K224</f>
        <v>11023622</v>
      </c>
      <c r="D55" s="96">
        <f t="shared" ref="D55:E55" si="18">SUM(D54)</f>
        <v>0</v>
      </c>
      <c r="E55" s="187">
        <f t="shared" si="18"/>
        <v>11023622</v>
      </c>
      <c r="F55" s="185">
        <v>0</v>
      </c>
      <c r="G55" s="96">
        <f t="shared" ref="G55:K55" si="19">SUM(G54)</f>
        <v>0</v>
      </c>
      <c r="H55" s="187">
        <f t="shared" si="19"/>
        <v>0</v>
      </c>
      <c r="I55" s="95">
        <f t="shared" si="19"/>
        <v>0</v>
      </c>
      <c r="J55" s="96">
        <f t="shared" si="19"/>
        <v>0</v>
      </c>
      <c r="K55" s="97">
        <f t="shared" si="19"/>
        <v>0</v>
      </c>
    </row>
    <row r="56" spans="1:11" s="98" customFormat="1" ht="25.5" x14ac:dyDescent="0.25">
      <c r="A56" s="85" t="s">
        <v>485</v>
      </c>
      <c r="B56" s="94" t="s">
        <v>486</v>
      </c>
      <c r="C56" s="185">
        <v>0</v>
      </c>
      <c r="D56" s="96">
        <f t="shared" ref="D56:K56" si="20">D57</f>
        <v>0</v>
      </c>
      <c r="E56" s="187">
        <f t="shared" si="20"/>
        <v>0</v>
      </c>
      <c r="F56" s="185">
        <v>0</v>
      </c>
      <c r="G56" s="96">
        <f t="shared" si="20"/>
        <v>0</v>
      </c>
      <c r="H56" s="187">
        <f t="shared" si="20"/>
        <v>0</v>
      </c>
      <c r="I56" s="95">
        <f t="shared" si="20"/>
        <v>0</v>
      </c>
      <c r="J56" s="96">
        <f t="shared" si="20"/>
        <v>0</v>
      </c>
      <c r="K56" s="97">
        <f t="shared" si="20"/>
        <v>0</v>
      </c>
    </row>
    <row r="57" spans="1:11" ht="25.5" x14ac:dyDescent="0.25">
      <c r="A57" s="85" t="s">
        <v>487</v>
      </c>
      <c r="B57" s="90" t="s">
        <v>488</v>
      </c>
      <c r="C57" s="184">
        <v>0</v>
      </c>
      <c r="D57" s="92">
        <v>0</v>
      </c>
      <c r="E57" s="186">
        <f t="shared" si="0"/>
        <v>0</v>
      </c>
      <c r="F57" s="184">
        <v>0</v>
      </c>
      <c r="G57" s="92">
        <v>0</v>
      </c>
      <c r="H57" s="186">
        <f t="shared" si="1"/>
        <v>0</v>
      </c>
      <c r="I57" s="91">
        <v>0</v>
      </c>
      <c r="J57" s="92">
        <v>0</v>
      </c>
      <c r="K57" s="93">
        <f t="shared" si="2"/>
        <v>0</v>
      </c>
    </row>
    <row r="58" spans="1:11" s="98" customFormat="1" ht="25.5" x14ac:dyDescent="0.25">
      <c r="A58" s="85" t="s">
        <v>489</v>
      </c>
      <c r="B58" s="94" t="s">
        <v>490</v>
      </c>
      <c r="C58" s="185">
        <f>SUM(C59:C61)</f>
        <v>180000</v>
      </c>
      <c r="D58" s="96">
        <f t="shared" ref="D58:E58" si="21">SUM(D59:D61)</f>
        <v>0</v>
      </c>
      <c r="E58" s="187">
        <f t="shared" si="21"/>
        <v>180000</v>
      </c>
      <c r="F58" s="185">
        <v>0</v>
      </c>
      <c r="G58" s="96">
        <f t="shared" ref="G58:K58" si="22">SUM(G59:G61)</f>
        <v>0</v>
      </c>
      <c r="H58" s="187">
        <f t="shared" si="22"/>
        <v>0</v>
      </c>
      <c r="I58" s="95">
        <f t="shared" si="22"/>
        <v>0</v>
      </c>
      <c r="J58" s="96">
        <f t="shared" si="22"/>
        <v>0</v>
      </c>
      <c r="K58" s="97">
        <f t="shared" si="22"/>
        <v>0</v>
      </c>
    </row>
    <row r="59" spans="1:11" x14ac:dyDescent="0.25">
      <c r="A59" s="85" t="s">
        <v>491</v>
      </c>
      <c r="B59" s="90" t="s">
        <v>492</v>
      </c>
      <c r="C59" s="184"/>
      <c r="D59" s="92"/>
      <c r="E59" s="186">
        <f t="shared" si="0"/>
        <v>0</v>
      </c>
      <c r="F59" s="184"/>
      <c r="G59" s="92"/>
      <c r="H59" s="186">
        <f t="shared" si="1"/>
        <v>0</v>
      </c>
      <c r="I59" s="91"/>
      <c r="J59" s="92"/>
      <c r="K59" s="93">
        <f t="shared" si="2"/>
        <v>0</v>
      </c>
    </row>
    <row r="60" spans="1:11" x14ac:dyDescent="0.25">
      <c r="A60" s="85" t="s">
        <v>493</v>
      </c>
      <c r="B60" s="90" t="s">
        <v>494</v>
      </c>
      <c r="C60" s="184">
        <v>0</v>
      </c>
      <c r="D60" s="92">
        <v>0</v>
      </c>
      <c r="E60" s="186">
        <f t="shared" si="0"/>
        <v>0</v>
      </c>
      <c r="F60" s="184"/>
      <c r="G60" s="92"/>
      <c r="H60" s="186">
        <f t="shared" si="1"/>
        <v>0</v>
      </c>
      <c r="I60" s="91"/>
      <c r="J60" s="92"/>
      <c r="K60" s="93">
        <f t="shared" si="2"/>
        <v>0</v>
      </c>
    </row>
    <row r="61" spans="1:11" x14ac:dyDescent="0.25">
      <c r="A61" s="85" t="s">
        <v>495</v>
      </c>
      <c r="B61" s="90" t="s">
        <v>496</v>
      </c>
      <c r="C61" s="184">
        <f>Rovatonként!K244</f>
        <v>180000</v>
      </c>
      <c r="D61" s="92">
        <f>Rovatonként!L237</f>
        <v>0</v>
      </c>
      <c r="E61" s="186">
        <f t="shared" si="0"/>
        <v>180000</v>
      </c>
      <c r="F61" s="184"/>
      <c r="G61" s="92"/>
      <c r="H61" s="186">
        <f t="shared" si="1"/>
        <v>0</v>
      </c>
      <c r="I61" s="91"/>
      <c r="J61" s="92"/>
      <c r="K61" s="93">
        <f t="shared" si="2"/>
        <v>0</v>
      </c>
    </row>
    <row r="62" spans="1:11" ht="25.5" x14ac:dyDescent="0.25">
      <c r="A62" s="85" t="s">
        <v>497</v>
      </c>
      <c r="B62" s="94" t="s">
        <v>498</v>
      </c>
      <c r="C62" s="185">
        <f>C58+C56</f>
        <v>180000</v>
      </c>
      <c r="D62" s="96">
        <f t="shared" ref="D62:K62" si="23">D56+D58</f>
        <v>0</v>
      </c>
      <c r="E62" s="187">
        <f t="shared" si="23"/>
        <v>180000</v>
      </c>
      <c r="F62" s="185">
        <v>0</v>
      </c>
      <c r="G62" s="96">
        <f t="shared" si="23"/>
        <v>0</v>
      </c>
      <c r="H62" s="187">
        <f t="shared" si="23"/>
        <v>0</v>
      </c>
      <c r="I62" s="95">
        <f t="shared" si="23"/>
        <v>0</v>
      </c>
      <c r="J62" s="96">
        <f t="shared" si="23"/>
        <v>0</v>
      </c>
      <c r="K62" s="97">
        <f t="shared" si="23"/>
        <v>0</v>
      </c>
    </row>
    <row r="63" spans="1:11" ht="25.5" x14ac:dyDescent="0.25">
      <c r="A63" s="85" t="s">
        <v>499</v>
      </c>
      <c r="B63" s="140" t="s">
        <v>1414</v>
      </c>
      <c r="C63" s="184">
        <f>Rovatonként!K261</f>
        <v>0</v>
      </c>
      <c r="D63" s="96">
        <f>Rovatonként!L261</f>
        <v>0</v>
      </c>
      <c r="E63" s="186">
        <f>SUM(C63:D63)</f>
        <v>0</v>
      </c>
      <c r="F63" s="185">
        <v>0</v>
      </c>
      <c r="G63" s="96">
        <f t="shared" ref="G63:H63" si="24">SUM(G64)</f>
        <v>0</v>
      </c>
      <c r="H63" s="188">
        <f t="shared" si="24"/>
        <v>0</v>
      </c>
      <c r="I63" s="95">
        <f>SUM(I64)</f>
        <v>0</v>
      </c>
      <c r="J63" s="95">
        <f t="shared" ref="J63:K63" si="25">SUM(J64)</f>
        <v>0</v>
      </c>
      <c r="K63" s="95">
        <f t="shared" si="25"/>
        <v>0</v>
      </c>
    </row>
    <row r="64" spans="1:11" x14ac:dyDescent="0.25">
      <c r="A64" s="85" t="s">
        <v>501</v>
      </c>
      <c r="B64" s="140" t="s">
        <v>1051</v>
      </c>
      <c r="C64" s="184">
        <f>Rovatonként!K268</f>
        <v>0</v>
      </c>
      <c r="D64" s="96">
        <f>Rovatonként!L268</f>
        <v>0</v>
      </c>
      <c r="E64" s="186">
        <f t="shared" ref="E64" si="26">SUM(C64:D64)</f>
        <v>0</v>
      </c>
      <c r="F64" s="185"/>
      <c r="G64" s="96"/>
      <c r="H64" s="187"/>
      <c r="I64" s="95"/>
      <c r="J64" s="96"/>
      <c r="K64" s="97"/>
    </row>
    <row r="65" spans="1:11" x14ac:dyDescent="0.25">
      <c r="A65" s="85" t="s">
        <v>503</v>
      </c>
      <c r="B65" s="137" t="s">
        <v>1415</v>
      </c>
      <c r="C65" s="185">
        <f>C63</f>
        <v>0</v>
      </c>
      <c r="D65" s="96">
        <f t="shared" ref="D65:E65" si="27">D63</f>
        <v>0</v>
      </c>
      <c r="E65" s="188">
        <f t="shared" si="27"/>
        <v>0</v>
      </c>
      <c r="F65" s="185">
        <v>0</v>
      </c>
      <c r="G65" s="96">
        <f t="shared" ref="G65:H65" si="28">SUM(G63)</f>
        <v>0</v>
      </c>
      <c r="H65" s="188">
        <f t="shared" si="28"/>
        <v>0</v>
      </c>
      <c r="I65" s="95">
        <f>SUM(I63)</f>
        <v>0</v>
      </c>
      <c r="J65" s="95">
        <f t="shared" ref="J65:K65" si="29">SUM(J63)</f>
        <v>0</v>
      </c>
      <c r="K65" s="95">
        <f t="shared" si="29"/>
        <v>0</v>
      </c>
    </row>
    <row r="66" spans="1:11" ht="25.5" x14ac:dyDescent="0.25">
      <c r="A66" s="85" t="s">
        <v>505</v>
      </c>
      <c r="B66" s="94" t="s">
        <v>500</v>
      </c>
      <c r="C66" s="185">
        <f>C22+C25+C41+C53+C55+C62+C65</f>
        <v>48007177</v>
      </c>
      <c r="D66" s="96">
        <f>Rovatonként!L273</f>
        <v>3947682</v>
      </c>
      <c r="E66" s="188">
        <f>Rovatonként!M273-H66</f>
        <v>51954859</v>
      </c>
      <c r="F66" s="185">
        <f>F22+F25+F41+F53+F55+F62+F65</f>
        <v>100000</v>
      </c>
      <c r="G66" s="96">
        <f t="shared" ref="G66:K66" si="30">G22+G25+G41+G53+G55+G62+G65</f>
        <v>0</v>
      </c>
      <c r="H66" s="188">
        <f t="shared" si="30"/>
        <v>100000</v>
      </c>
      <c r="I66" s="95">
        <f t="shared" si="30"/>
        <v>0</v>
      </c>
      <c r="J66" s="95">
        <f t="shared" si="30"/>
        <v>0</v>
      </c>
      <c r="K66" s="95">
        <f t="shared" si="30"/>
        <v>0</v>
      </c>
    </row>
    <row r="67" spans="1:11" ht="25.5" x14ac:dyDescent="0.25">
      <c r="A67" s="85" t="s">
        <v>507</v>
      </c>
      <c r="B67" s="90" t="s">
        <v>502</v>
      </c>
      <c r="C67" s="184">
        <v>28073823</v>
      </c>
      <c r="D67" s="92">
        <f>Rovatonként!L274</f>
        <v>0</v>
      </c>
      <c r="E67" s="186">
        <f t="shared" si="0"/>
        <v>28073823</v>
      </c>
      <c r="F67" s="91"/>
      <c r="G67" s="92"/>
      <c r="H67" s="93"/>
      <c r="I67" s="91"/>
      <c r="J67" s="92"/>
      <c r="K67" s="93">
        <f t="shared" si="2"/>
        <v>0</v>
      </c>
    </row>
    <row r="68" spans="1:11" x14ac:dyDescent="0.25">
      <c r="A68" s="85" t="s">
        <v>509</v>
      </c>
      <c r="B68" s="90" t="s">
        <v>504</v>
      </c>
      <c r="C68" s="184">
        <f>Rovatonként!K274</f>
        <v>28073823</v>
      </c>
      <c r="D68" s="92">
        <f>Rovatonként!L274</f>
        <v>0</v>
      </c>
      <c r="E68" s="186">
        <f t="shared" ref="E68:K68" si="31">E67</f>
        <v>28073823</v>
      </c>
      <c r="F68" s="91">
        <f>F67</f>
        <v>0</v>
      </c>
      <c r="G68" s="92">
        <f t="shared" si="31"/>
        <v>0</v>
      </c>
      <c r="H68" s="93">
        <f t="shared" si="31"/>
        <v>0</v>
      </c>
      <c r="I68" s="91">
        <f t="shared" si="31"/>
        <v>0</v>
      </c>
      <c r="J68" s="92">
        <f t="shared" si="31"/>
        <v>0</v>
      </c>
      <c r="K68" s="93">
        <f t="shared" si="31"/>
        <v>0</v>
      </c>
    </row>
    <row r="69" spans="1:11" x14ac:dyDescent="0.25">
      <c r="A69" s="85" t="s">
        <v>511</v>
      </c>
      <c r="B69" s="90" t="s">
        <v>506</v>
      </c>
      <c r="C69" s="184">
        <v>0</v>
      </c>
      <c r="D69" s="92">
        <f>Rovatonként!L275-Kotelezo!G69</f>
        <v>0</v>
      </c>
      <c r="E69" s="186">
        <f t="shared" si="0"/>
        <v>0</v>
      </c>
      <c r="F69" s="91">
        <v>0</v>
      </c>
      <c r="G69" s="92"/>
      <c r="H69" s="93">
        <f t="shared" si="1"/>
        <v>0</v>
      </c>
      <c r="I69" s="91"/>
      <c r="J69" s="92"/>
      <c r="K69" s="93">
        <f t="shared" si="2"/>
        <v>0</v>
      </c>
    </row>
    <row r="70" spans="1:11" x14ac:dyDescent="0.25">
      <c r="A70" s="85" t="s">
        <v>513</v>
      </c>
      <c r="B70" s="90" t="s">
        <v>508</v>
      </c>
      <c r="C70" s="184">
        <v>0</v>
      </c>
      <c r="D70" s="92">
        <v>0</v>
      </c>
      <c r="E70" s="186">
        <f t="shared" si="0"/>
        <v>0</v>
      </c>
      <c r="F70" s="91"/>
      <c r="G70" s="92">
        <v>0</v>
      </c>
      <c r="H70" s="93">
        <f t="shared" si="1"/>
        <v>0</v>
      </c>
      <c r="I70" s="91"/>
      <c r="J70" s="92"/>
      <c r="K70" s="93">
        <f t="shared" si="2"/>
        <v>0</v>
      </c>
    </row>
    <row r="71" spans="1:11" ht="25.5" x14ac:dyDescent="0.25">
      <c r="A71" s="85" t="s">
        <v>577</v>
      </c>
      <c r="B71" s="90" t="s">
        <v>510</v>
      </c>
      <c r="C71" s="184">
        <f>C68+C69+C70</f>
        <v>28073823</v>
      </c>
      <c r="D71" s="92">
        <f>D68+D69+D70</f>
        <v>0</v>
      </c>
      <c r="E71" s="189">
        <f>E68+E69+E70</f>
        <v>28073823</v>
      </c>
      <c r="F71" s="91">
        <f t="shared" ref="F71" si="32">F68+F69+F70</f>
        <v>0</v>
      </c>
      <c r="G71" s="92">
        <f t="shared" ref="G71:K71" si="33">SUM(G68:G70)</f>
        <v>0</v>
      </c>
      <c r="H71" s="93">
        <f t="shared" si="33"/>
        <v>0</v>
      </c>
      <c r="I71" s="91">
        <f t="shared" si="33"/>
        <v>0</v>
      </c>
      <c r="J71" s="92">
        <f t="shared" si="33"/>
        <v>0</v>
      </c>
      <c r="K71" s="93">
        <f t="shared" si="33"/>
        <v>0</v>
      </c>
    </row>
    <row r="72" spans="1:11" ht="25.5" x14ac:dyDescent="0.25">
      <c r="A72" s="85" t="s">
        <v>579</v>
      </c>
      <c r="B72" s="94" t="s">
        <v>512</v>
      </c>
      <c r="C72" s="185">
        <f>C71</f>
        <v>28073823</v>
      </c>
      <c r="D72" s="96">
        <f t="shared" ref="D72:H72" si="34">D71</f>
        <v>0</v>
      </c>
      <c r="E72" s="188">
        <f>Rovatonként!M276</f>
        <v>28073823</v>
      </c>
      <c r="F72" s="185">
        <f t="shared" si="34"/>
        <v>0</v>
      </c>
      <c r="G72" s="96">
        <f t="shared" si="34"/>
        <v>0</v>
      </c>
      <c r="H72" s="188">
        <f t="shared" si="34"/>
        <v>0</v>
      </c>
      <c r="I72" s="95">
        <f t="shared" ref="I72:K72" si="35">I71</f>
        <v>0</v>
      </c>
      <c r="J72" s="96">
        <f t="shared" si="35"/>
        <v>0</v>
      </c>
      <c r="K72" s="97">
        <f t="shared" si="35"/>
        <v>0</v>
      </c>
    </row>
    <row r="73" spans="1:11" ht="16.5" thickBot="1" x14ac:dyDescent="0.3">
      <c r="A73" s="85" t="s">
        <v>581</v>
      </c>
      <c r="B73" s="99" t="s">
        <v>514</v>
      </c>
      <c r="C73" s="379">
        <f>C66+C72</f>
        <v>76081000</v>
      </c>
      <c r="D73" s="101">
        <f t="shared" ref="D73:I73" si="36">D66+D72</f>
        <v>3947682</v>
      </c>
      <c r="E73" s="380">
        <f>E66+E72</f>
        <v>80028682</v>
      </c>
      <c r="F73" s="379">
        <f t="shared" si="36"/>
        <v>100000</v>
      </c>
      <c r="G73" s="101">
        <f t="shared" si="36"/>
        <v>0</v>
      </c>
      <c r="H73" s="380">
        <f t="shared" si="36"/>
        <v>100000</v>
      </c>
      <c r="I73" s="100">
        <f t="shared" si="36"/>
        <v>0</v>
      </c>
      <c r="J73" s="101">
        <f t="shared" ref="J73:K73" si="37">J66+J72</f>
        <v>0</v>
      </c>
      <c r="K73" s="102">
        <f t="shared" si="37"/>
        <v>0</v>
      </c>
    </row>
    <row r="74" spans="1:11" x14ac:dyDescent="0.25">
      <c r="A74" s="103"/>
      <c r="B74" s="104"/>
      <c r="C74" s="105"/>
      <c r="D74" s="105"/>
      <c r="E74" s="105"/>
      <c r="F74" s="105"/>
      <c r="G74" s="105"/>
      <c r="H74" s="105"/>
      <c r="I74" s="105"/>
      <c r="J74" s="105"/>
      <c r="K74" s="105"/>
    </row>
    <row r="75" spans="1:11" ht="16.5" thickBot="1" x14ac:dyDescent="0.3">
      <c r="A75" s="103"/>
      <c r="B75" s="104"/>
      <c r="C75" s="105"/>
      <c r="D75" s="105"/>
      <c r="E75" s="105"/>
      <c r="F75" s="105"/>
      <c r="G75" s="105"/>
      <c r="H75" s="105"/>
      <c r="I75" s="105"/>
      <c r="J75" s="105"/>
      <c r="K75" s="105"/>
    </row>
    <row r="76" spans="1:11" s="84" customFormat="1" ht="42" customHeight="1" x14ac:dyDescent="0.2">
      <c r="A76" s="669"/>
      <c r="B76" s="671" t="s">
        <v>695</v>
      </c>
      <c r="C76" s="673" t="s">
        <v>1409</v>
      </c>
      <c r="D76" s="674"/>
      <c r="E76" s="675"/>
      <c r="F76" s="673" t="s">
        <v>1410</v>
      </c>
      <c r="G76" s="674"/>
      <c r="H76" s="675"/>
      <c r="I76" s="673" t="s">
        <v>1411</v>
      </c>
      <c r="J76" s="674"/>
      <c r="K76" s="675"/>
    </row>
    <row r="77" spans="1:11" ht="74.25" customHeight="1" thickBot="1" x14ac:dyDescent="0.3">
      <c r="A77" s="670"/>
      <c r="B77" s="672"/>
      <c r="C77" s="181" t="str">
        <f>C6</f>
        <v>2025. évi költségvetés</v>
      </c>
      <c r="D77" s="181" t="str">
        <f t="shared" ref="D77:K77" si="38">D6</f>
        <v>2025. évi módosítás</v>
      </c>
      <c r="E77" s="181" t="str">
        <f t="shared" si="38"/>
        <v>2025.06.30. módosított előirányzat</v>
      </c>
      <c r="F77" s="181" t="str">
        <f t="shared" si="38"/>
        <v>2025. évi költségvetés</v>
      </c>
      <c r="G77" s="181" t="str">
        <f t="shared" si="38"/>
        <v>2025. évi módosítás</v>
      </c>
      <c r="H77" s="181" t="str">
        <f t="shared" si="38"/>
        <v>2025.06.30. módosított előirányzat</v>
      </c>
      <c r="I77" s="181" t="str">
        <f t="shared" si="38"/>
        <v>2025. évi költségvetés</v>
      </c>
      <c r="J77" s="181" t="str">
        <f t="shared" si="38"/>
        <v>2025. évi módosítás</v>
      </c>
      <c r="K77" s="181" t="str">
        <f t="shared" si="38"/>
        <v>2025.06.30. módosított előirányzat</v>
      </c>
    </row>
    <row r="78" spans="1:11" x14ac:dyDescent="0.25">
      <c r="A78" s="106" t="s">
        <v>391</v>
      </c>
      <c r="B78" s="86" t="s">
        <v>515</v>
      </c>
      <c r="C78" s="87">
        <f>Rovatonként!K281</f>
        <v>6968400</v>
      </c>
      <c r="D78" s="88">
        <f>Rovatonként!L281-Kotelezo!G78</f>
        <v>3503342</v>
      </c>
      <c r="E78" s="89">
        <f>SUM(C78:D78)</f>
        <v>10471742</v>
      </c>
      <c r="F78" s="87"/>
      <c r="G78" s="88"/>
      <c r="H78" s="89">
        <f>SUM(F78:G78)</f>
        <v>0</v>
      </c>
      <c r="I78" s="87"/>
      <c r="J78" s="88"/>
      <c r="K78" s="89">
        <f>SUM(I78:J78)</f>
        <v>0</v>
      </c>
    </row>
    <row r="79" spans="1:11" x14ac:dyDescent="0.25">
      <c r="A79" s="106" t="s">
        <v>393</v>
      </c>
      <c r="B79" s="90" t="s">
        <v>516</v>
      </c>
      <c r="C79" s="87">
        <f>Rovatonként!K282</f>
        <v>0</v>
      </c>
      <c r="D79" s="88">
        <f>Rovatonként!L282-Kotelezo!G79</f>
        <v>0</v>
      </c>
      <c r="E79" s="93">
        <f t="shared" ref="E79:E144" si="39">SUM(C79:D79)</f>
        <v>0</v>
      </c>
      <c r="F79" s="91"/>
      <c r="G79" s="92"/>
      <c r="H79" s="93">
        <f t="shared" ref="H79:H144" si="40">SUM(F79:G79)</f>
        <v>0</v>
      </c>
      <c r="I79" s="91"/>
      <c r="J79" s="92"/>
      <c r="K79" s="93">
        <f t="shared" ref="K79:K144" si="41">SUM(I79:J79)</f>
        <v>0</v>
      </c>
    </row>
    <row r="80" spans="1:11" x14ac:dyDescent="0.25">
      <c r="A80" s="106" t="s">
        <v>395</v>
      </c>
      <c r="B80" s="90" t="s">
        <v>517</v>
      </c>
      <c r="C80" s="87">
        <f>Rovatonként!K283</f>
        <v>0</v>
      </c>
      <c r="D80" s="88">
        <f>Rovatonként!L283-Kotelezo!G80</f>
        <v>0</v>
      </c>
      <c r="E80" s="93">
        <f t="shared" si="39"/>
        <v>0</v>
      </c>
      <c r="F80" s="91">
        <v>0</v>
      </c>
      <c r="G80" s="92"/>
      <c r="H80" s="93">
        <f t="shared" si="40"/>
        <v>0</v>
      </c>
      <c r="I80" s="91"/>
      <c r="J80" s="92"/>
      <c r="K80" s="93">
        <f t="shared" si="41"/>
        <v>0</v>
      </c>
    </row>
    <row r="81" spans="1:11" ht="25.5" x14ac:dyDescent="0.25">
      <c r="A81" s="106" t="s">
        <v>397</v>
      </c>
      <c r="B81" s="90" t="s">
        <v>518</v>
      </c>
      <c r="C81" s="87">
        <f>Rovatonként!K284</f>
        <v>0</v>
      </c>
      <c r="D81" s="88">
        <f>Rovatonként!L284-Kotelezo!G81</f>
        <v>0</v>
      </c>
      <c r="E81" s="93">
        <f t="shared" si="39"/>
        <v>0</v>
      </c>
      <c r="F81" s="91"/>
      <c r="G81" s="92">
        <v>0</v>
      </c>
      <c r="H81" s="93">
        <f t="shared" si="40"/>
        <v>0</v>
      </c>
      <c r="I81" s="91"/>
      <c r="J81" s="92"/>
      <c r="K81" s="93">
        <f t="shared" si="41"/>
        <v>0</v>
      </c>
    </row>
    <row r="82" spans="1:11" x14ac:dyDescent="0.25">
      <c r="A82" s="106" t="s">
        <v>399</v>
      </c>
      <c r="B82" s="90" t="s">
        <v>519</v>
      </c>
      <c r="C82" s="87">
        <f>Rovatonként!K286</f>
        <v>0</v>
      </c>
      <c r="D82" s="88">
        <f>Rovatonként!L285-Kotelezo!G82</f>
        <v>0</v>
      </c>
      <c r="E82" s="93">
        <f t="shared" si="39"/>
        <v>0</v>
      </c>
      <c r="F82" s="91"/>
      <c r="G82" s="92"/>
      <c r="H82" s="93">
        <f t="shared" si="40"/>
        <v>0</v>
      </c>
      <c r="I82" s="91"/>
      <c r="J82" s="92"/>
      <c r="K82" s="93">
        <f t="shared" si="41"/>
        <v>0</v>
      </c>
    </row>
    <row r="83" spans="1:11" x14ac:dyDescent="0.25">
      <c r="A83" s="106" t="s">
        <v>401</v>
      </c>
      <c r="B83" s="90" t="s">
        <v>520</v>
      </c>
      <c r="C83" s="87">
        <f>Rovatonként!K287</f>
        <v>0</v>
      </c>
      <c r="D83" s="88">
        <f>Rovatonként!L286-Kotelezo!G83</f>
        <v>0</v>
      </c>
      <c r="E83" s="93">
        <f t="shared" si="39"/>
        <v>0</v>
      </c>
      <c r="F83" s="91"/>
      <c r="G83" s="92">
        <v>0</v>
      </c>
      <c r="H83" s="93">
        <f t="shared" si="40"/>
        <v>0</v>
      </c>
      <c r="I83" s="91"/>
      <c r="J83" s="92"/>
      <c r="K83" s="93">
        <f t="shared" si="41"/>
        <v>0</v>
      </c>
    </row>
    <row r="84" spans="1:11" x14ac:dyDescent="0.25">
      <c r="A84" s="106" t="s">
        <v>403</v>
      </c>
      <c r="B84" s="90" t="s">
        <v>521</v>
      </c>
      <c r="C84" s="87">
        <f>Rovatonként!K289</f>
        <v>180000</v>
      </c>
      <c r="D84" s="88">
        <f>Rovatonként!L287-Kotelezo!G84</f>
        <v>0</v>
      </c>
      <c r="E84" s="93">
        <f t="shared" si="39"/>
        <v>180000</v>
      </c>
      <c r="F84" s="91"/>
      <c r="G84" s="92"/>
      <c r="H84" s="93">
        <f t="shared" si="40"/>
        <v>0</v>
      </c>
      <c r="I84" s="91"/>
      <c r="J84" s="92"/>
      <c r="K84" s="93">
        <f t="shared" si="41"/>
        <v>0</v>
      </c>
    </row>
    <row r="85" spans="1:11" x14ac:dyDescent="0.25">
      <c r="A85" s="106" t="s">
        <v>405</v>
      </c>
      <c r="B85" s="90" t="s">
        <v>522</v>
      </c>
      <c r="C85" s="87">
        <f>Rovatonként!K290</f>
        <v>0</v>
      </c>
      <c r="D85" s="88">
        <f>Rovatonként!L288-Kotelezo!G85</f>
        <v>0</v>
      </c>
      <c r="E85" s="93">
        <f t="shared" si="39"/>
        <v>0</v>
      </c>
      <c r="F85" s="91">
        <v>0</v>
      </c>
      <c r="G85" s="92">
        <v>0</v>
      </c>
      <c r="H85" s="93">
        <f t="shared" si="40"/>
        <v>0</v>
      </c>
      <c r="I85" s="91"/>
      <c r="J85" s="92"/>
      <c r="K85" s="93">
        <f t="shared" si="41"/>
        <v>0</v>
      </c>
    </row>
    <row r="86" spans="1:11" ht="25.5" x14ac:dyDescent="0.25">
      <c r="A86" s="106" t="s">
        <v>407</v>
      </c>
      <c r="B86" s="90" t="s">
        <v>523</v>
      </c>
      <c r="C86" s="87">
        <f>Rovatonként!K293</f>
        <v>100000</v>
      </c>
      <c r="D86" s="88">
        <f>Rovatonként!L293-Kotelezo!G86</f>
        <v>136258</v>
      </c>
      <c r="E86" s="93">
        <f t="shared" si="39"/>
        <v>236258</v>
      </c>
      <c r="F86" s="91"/>
      <c r="G86" s="92"/>
      <c r="H86" s="93">
        <f t="shared" si="40"/>
        <v>0</v>
      </c>
      <c r="I86" s="91"/>
      <c r="J86" s="92"/>
      <c r="K86" s="93">
        <f t="shared" si="41"/>
        <v>0</v>
      </c>
    </row>
    <row r="87" spans="1:11" ht="25.5" x14ac:dyDescent="0.25">
      <c r="A87" s="106" t="s">
        <v>409</v>
      </c>
      <c r="B87" s="90" t="s">
        <v>524</v>
      </c>
      <c r="C87" s="87">
        <f>Rovatonként!K295</f>
        <v>7248400</v>
      </c>
      <c r="D87" s="92">
        <f t="shared" ref="D87:E87" si="42">SUM(D78:D86)</f>
        <v>3639600</v>
      </c>
      <c r="E87" s="93">
        <f t="shared" si="42"/>
        <v>10888000</v>
      </c>
      <c r="F87" s="91">
        <v>0</v>
      </c>
      <c r="G87" s="92">
        <f t="shared" ref="G87:K87" si="43">SUM(G78:G86)</f>
        <v>0</v>
      </c>
      <c r="H87" s="93">
        <f t="shared" si="43"/>
        <v>0</v>
      </c>
      <c r="I87" s="91">
        <f t="shared" si="43"/>
        <v>0</v>
      </c>
      <c r="J87" s="92">
        <f t="shared" si="43"/>
        <v>0</v>
      </c>
      <c r="K87" s="93">
        <f t="shared" si="43"/>
        <v>0</v>
      </c>
    </row>
    <row r="88" spans="1:11" x14ac:dyDescent="0.25">
      <c r="A88" s="106" t="s">
        <v>411</v>
      </c>
      <c r="B88" s="90" t="s">
        <v>525</v>
      </c>
      <c r="C88" s="87">
        <f>Rovatonként!K296</f>
        <v>15235788</v>
      </c>
      <c r="D88" s="92">
        <f>Rovatonként!L296-Kotelezo!G88</f>
        <v>0</v>
      </c>
      <c r="E88" s="93">
        <f t="shared" si="39"/>
        <v>15235788</v>
      </c>
      <c r="F88" s="91"/>
      <c r="G88" s="92"/>
      <c r="H88" s="93">
        <f t="shared" si="40"/>
        <v>0</v>
      </c>
      <c r="I88" s="91"/>
      <c r="J88" s="92"/>
      <c r="K88" s="93">
        <f t="shared" si="41"/>
        <v>0</v>
      </c>
    </row>
    <row r="89" spans="1:11" ht="25.5" x14ac:dyDescent="0.25">
      <c r="A89" s="106" t="s">
        <v>413</v>
      </c>
      <c r="B89" s="90" t="s">
        <v>526</v>
      </c>
      <c r="C89" s="87">
        <f>Rovatonként!K297</f>
        <v>290000</v>
      </c>
      <c r="D89" s="92">
        <f>Rovatonként!L297-Kotelezo!G89</f>
        <v>0</v>
      </c>
      <c r="E89" s="93">
        <f t="shared" si="39"/>
        <v>290000</v>
      </c>
      <c r="F89" s="184"/>
      <c r="G89" s="92"/>
      <c r="H89" s="186">
        <f t="shared" si="40"/>
        <v>0</v>
      </c>
      <c r="I89" s="91"/>
      <c r="J89" s="92"/>
      <c r="K89" s="93">
        <f t="shared" si="41"/>
        <v>0</v>
      </c>
    </row>
    <row r="90" spans="1:11" x14ac:dyDescent="0.25">
      <c r="A90" s="106" t="s">
        <v>415</v>
      </c>
      <c r="B90" s="90" t="s">
        <v>527</v>
      </c>
      <c r="C90" s="87">
        <v>200000</v>
      </c>
      <c r="D90" s="92">
        <v>0</v>
      </c>
      <c r="E90" s="93">
        <f t="shared" si="39"/>
        <v>200000</v>
      </c>
      <c r="F90" s="184">
        <v>1300000</v>
      </c>
      <c r="G90" s="92">
        <f>Rovatonként!L298</f>
        <v>0</v>
      </c>
      <c r="H90" s="189">
        <v>1300000</v>
      </c>
      <c r="I90" s="91"/>
      <c r="J90" s="92"/>
      <c r="K90" s="93">
        <f t="shared" si="41"/>
        <v>0</v>
      </c>
    </row>
    <row r="91" spans="1:11" x14ac:dyDescent="0.25">
      <c r="A91" s="106" t="s">
        <v>417</v>
      </c>
      <c r="B91" s="94" t="s">
        <v>528</v>
      </c>
      <c r="C91" s="569">
        <f>SUM(C88:C90)</f>
        <v>15725788</v>
      </c>
      <c r="D91" s="569">
        <f t="shared" ref="D91:E91" si="44">SUM(D88:D90)</f>
        <v>0</v>
      </c>
      <c r="E91" s="569">
        <f t="shared" si="44"/>
        <v>15725788</v>
      </c>
      <c r="F91" s="185">
        <f t="shared" ref="F91:I91" si="45">SUM(F88:F90)</f>
        <v>1300000</v>
      </c>
      <c r="G91" s="96">
        <f t="shared" si="45"/>
        <v>0</v>
      </c>
      <c r="H91" s="188">
        <f t="shared" si="45"/>
        <v>1300000</v>
      </c>
      <c r="I91" s="95">
        <f t="shared" si="45"/>
        <v>0</v>
      </c>
      <c r="J91" s="96">
        <f t="shared" ref="J91:K91" si="46">SUM(J88:J90)</f>
        <v>0</v>
      </c>
      <c r="K91" s="97">
        <f t="shared" si="46"/>
        <v>0</v>
      </c>
    </row>
    <row r="92" spans="1:11" x14ac:dyDescent="0.25">
      <c r="A92" s="106" t="s">
        <v>419</v>
      </c>
      <c r="B92" s="94" t="s">
        <v>529</v>
      </c>
      <c r="C92" s="95">
        <f>C87+C91</f>
        <v>22974188</v>
      </c>
      <c r="D92" s="95">
        <f t="shared" ref="D92:H92" si="47">D87+D91</f>
        <v>3639600</v>
      </c>
      <c r="E92" s="95">
        <f t="shared" si="47"/>
        <v>26613788</v>
      </c>
      <c r="F92" s="185">
        <f t="shared" si="47"/>
        <v>1300000</v>
      </c>
      <c r="G92" s="96">
        <f t="shared" si="47"/>
        <v>0</v>
      </c>
      <c r="H92" s="188">
        <f t="shared" si="47"/>
        <v>1300000</v>
      </c>
      <c r="I92" s="95">
        <f t="shared" ref="I92:K92" si="48">I87+I91</f>
        <v>0</v>
      </c>
      <c r="J92" s="96">
        <f t="shared" si="48"/>
        <v>0</v>
      </c>
      <c r="K92" s="97">
        <f t="shared" si="48"/>
        <v>0</v>
      </c>
    </row>
    <row r="93" spans="1:11" ht="25.5" x14ac:dyDescent="0.25">
      <c r="A93" s="106" t="s">
        <v>421</v>
      </c>
      <c r="B93" s="94" t="s">
        <v>530</v>
      </c>
      <c r="C93" s="95">
        <f>SUM(C94:C97)</f>
        <v>3637824</v>
      </c>
      <c r="D93" s="95">
        <f t="shared" ref="D93:E93" si="49">SUM(D94:D97)</f>
        <v>456824</v>
      </c>
      <c r="E93" s="95">
        <f t="shared" si="49"/>
        <v>4094648</v>
      </c>
      <c r="F93" s="185">
        <f t="shared" ref="F93:I93" si="50">SUM(F94:F97)</f>
        <v>169000</v>
      </c>
      <c r="G93" s="96">
        <f t="shared" si="50"/>
        <v>0</v>
      </c>
      <c r="H93" s="188">
        <f t="shared" si="50"/>
        <v>169000</v>
      </c>
      <c r="I93" s="95">
        <f t="shared" si="50"/>
        <v>0</v>
      </c>
      <c r="J93" s="96">
        <f t="shared" ref="J93:K93" si="51">SUM(J94:J97)</f>
        <v>0</v>
      </c>
      <c r="K93" s="97">
        <f t="shared" si="51"/>
        <v>0</v>
      </c>
    </row>
    <row r="94" spans="1:11" x14ac:dyDescent="0.25">
      <c r="A94" s="106" t="s">
        <v>423</v>
      </c>
      <c r="B94" s="90" t="s">
        <v>531</v>
      </c>
      <c r="C94" s="91">
        <v>3000684</v>
      </c>
      <c r="D94" s="92">
        <f>Rovatonként!L302-Kotelezo!G94</f>
        <v>293964</v>
      </c>
      <c r="E94" s="93">
        <f t="shared" si="39"/>
        <v>3294648</v>
      </c>
      <c r="F94" s="184">
        <v>169000</v>
      </c>
      <c r="G94" s="92"/>
      <c r="H94" s="186">
        <f t="shared" si="40"/>
        <v>169000</v>
      </c>
      <c r="I94" s="91"/>
      <c r="J94" s="92"/>
      <c r="K94" s="93">
        <f t="shared" si="41"/>
        <v>0</v>
      </c>
    </row>
    <row r="95" spans="1:11" x14ac:dyDescent="0.25">
      <c r="A95" s="106" t="s">
        <v>425</v>
      </c>
      <c r="B95" s="90" t="s">
        <v>532</v>
      </c>
      <c r="C95" s="91">
        <v>0</v>
      </c>
      <c r="D95" s="92"/>
      <c r="E95" s="93">
        <f t="shared" si="39"/>
        <v>0</v>
      </c>
      <c r="F95" s="184"/>
      <c r="G95" s="92"/>
      <c r="H95" s="186">
        <f t="shared" si="40"/>
        <v>0</v>
      </c>
      <c r="I95" s="91">
        <v>0</v>
      </c>
      <c r="J95" s="92">
        <v>0</v>
      </c>
      <c r="K95" s="93">
        <f t="shared" si="41"/>
        <v>0</v>
      </c>
    </row>
    <row r="96" spans="1:11" x14ac:dyDescent="0.25">
      <c r="A96" s="106" t="s">
        <v>427</v>
      </c>
      <c r="B96" s="90" t="s">
        <v>533</v>
      </c>
      <c r="C96" s="91">
        <v>371640</v>
      </c>
      <c r="D96" s="92">
        <v>128360</v>
      </c>
      <c r="E96" s="93">
        <f t="shared" si="39"/>
        <v>500000</v>
      </c>
      <c r="F96" s="184"/>
      <c r="G96" s="92"/>
      <c r="H96" s="186">
        <f t="shared" si="40"/>
        <v>0</v>
      </c>
      <c r="I96" s="91">
        <v>0</v>
      </c>
      <c r="J96" s="92"/>
      <c r="K96" s="93">
        <f t="shared" si="41"/>
        <v>0</v>
      </c>
    </row>
    <row r="97" spans="1:11" ht="25.5" x14ac:dyDescent="0.25">
      <c r="A97" s="106" t="s">
        <v>429</v>
      </c>
      <c r="B97" s="90" t="s">
        <v>534</v>
      </c>
      <c r="C97" s="184">
        <f>Rovatonként!K308</f>
        <v>265500</v>
      </c>
      <c r="D97" s="92">
        <f>Rovatonként!L308-Kotelezo!G97</f>
        <v>34500</v>
      </c>
      <c r="E97" s="186">
        <f t="shared" si="39"/>
        <v>300000</v>
      </c>
      <c r="F97" s="184">
        <v>0</v>
      </c>
      <c r="G97" s="92"/>
      <c r="H97" s="186">
        <f t="shared" si="40"/>
        <v>0</v>
      </c>
      <c r="I97" s="91"/>
      <c r="J97" s="92"/>
      <c r="K97" s="93">
        <f t="shared" si="41"/>
        <v>0</v>
      </c>
    </row>
    <row r="98" spans="1:11" x14ac:dyDescent="0.25">
      <c r="A98" s="106" t="s">
        <v>431</v>
      </c>
      <c r="B98" s="90" t="s">
        <v>535</v>
      </c>
      <c r="C98" s="563">
        <f>Rovatonként!K309</f>
        <v>20000</v>
      </c>
      <c r="D98" s="564">
        <f>Rovatonként!L309</f>
        <v>0</v>
      </c>
      <c r="E98" s="565">
        <f t="shared" si="39"/>
        <v>20000</v>
      </c>
      <c r="F98" s="563"/>
      <c r="G98" s="564"/>
      <c r="H98" s="565">
        <f t="shared" si="40"/>
        <v>0</v>
      </c>
      <c r="I98" s="91"/>
      <c r="J98" s="92"/>
      <c r="K98" s="93">
        <f t="shared" si="41"/>
        <v>0</v>
      </c>
    </row>
    <row r="99" spans="1:11" x14ac:dyDescent="0.25">
      <c r="A99" s="106" t="s">
        <v>433</v>
      </c>
      <c r="B99" s="90" t="s">
        <v>536</v>
      </c>
      <c r="C99" s="563">
        <f>Rovatonként!K310</f>
        <v>2000000</v>
      </c>
      <c r="D99" s="564">
        <f>Rovatonként!L310</f>
        <v>38077</v>
      </c>
      <c r="E99" s="565">
        <f t="shared" si="39"/>
        <v>2038077</v>
      </c>
      <c r="F99" s="563">
        <v>0</v>
      </c>
      <c r="G99" s="564"/>
      <c r="H99" s="565">
        <f t="shared" si="40"/>
        <v>0</v>
      </c>
      <c r="I99" s="91"/>
      <c r="J99" s="92"/>
      <c r="K99" s="93">
        <f t="shared" si="41"/>
        <v>0</v>
      </c>
    </row>
    <row r="100" spans="1:11" x14ac:dyDescent="0.25">
      <c r="A100" s="106" t="s">
        <v>435</v>
      </c>
      <c r="B100" s="90" t="s">
        <v>537</v>
      </c>
      <c r="C100" s="563">
        <f>SUM(C98:C99)</f>
        <v>2020000</v>
      </c>
      <c r="D100" s="564">
        <f t="shared" ref="D100:I100" si="52">SUM(D98:D99)</f>
        <v>38077</v>
      </c>
      <c r="E100" s="566">
        <f t="shared" si="52"/>
        <v>2058077</v>
      </c>
      <c r="F100" s="563">
        <f t="shared" si="52"/>
        <v>0</v>
      </c>
      <c r="G100" s="564">
        <f t="shared" si="52"/>
        <v>0</v>
      </c>
      <c r="H100" s="566">
        <f t="shared" si="52"/>
        <v>0</v>
      </c>
      <c r="I100" s="91">
        <f t="shared" si="52"/>
        <v>0</v>
      </c>
      <c r="J100" s="92">
        <f t="shared" ref="J100:K100" si="53">SUM(J98:J99)</f>
        <v>0</v>
      </c>
      <c r="K100" s="93">
        <f t="shared" si="53"/>
        <v>0</v>
      </c>
    </row>
    <row r="101" spans="1:11" x14ac:dyDescent="0.25">
      <c r="A101" s="106" t="s">
        <v>437</v>
      </c>
      <c r="B101" s="90" t="s">
        <v>538</v>
      </c>
      <c r="C101" s="563">
        <f>Rovatonként!K313</f>
        <v>600000</v>
      </c>
      <c r="D101" s="564">
        <f>Rovatonként!L313</f>
        <v>0</v>
      </c>
      <c r="E101" s="565">
        <f t="shared" si="39"/>
        <v>600000</v>
      </c>
      <c r="F101" s="563">
        <v>0</v>
      </c>
      <c r="G101" s="564"/>
      <c r="H101" s="565">
        <f t="shared" si="40"/>
        <v>0</v>
      </c>
      <c r="I101" s="91"/>
      <c r="J101" s="92"/>
      <c r="K101" s="93">
        <f t="shared" si="41"/>
        <v>0</v>
      </c>
    </row>
    <row r="102" spans="1:11" x14ac:dyDescent="0.25">
      <c r="A102" s="106" t="s">
        <v>439</v>
      </c>
      <c r="B102" s="90" t="s">
        <v>539</v>
      </c>
      <c r="C102" s="563">
        <f>Rovatonként!K314</f>
        <v>80000</v>
      </c>
      <c r="D102" s="564">
        <f>Rovatonként!L314</f>
        <v>0</v>
      </c>
      <c r="E102" s="565">
        <f t="shared" si="39"/>
        <v>80000</v>
      </c>
      <c r="F102" s="563">
        <v>0</v>
      </c>
      <c r="G102" s="564">
        <v>0</v>
      </c>
      <c r="H102" s="565">
        <f t="shared" si="40"/>
        <v>0</v>
      </c>
      <c r="I102" s="91"/>
      <c r="J102" s="92">
        <v>0</v>
      </c>
      <c r="K102" s="93">
        <f t="shared" si="41"/>
        <v>0</v>
      </c>
    </row>
    <row r="103" spans="1:11" x14ac:dyDescent="0.25">
      <c r="A103" s="106" t="s">
        <v>441</v>
      </c>
      <c r="B103" s="90" t="s">
        <v>540</v>
      </c>
      <c r="C103" s="563">
        <f>SUM(C101:C102)</f>
        <v>680000</v>
      </c>
      <c r="D103" s="564">
        <f>SUM(D101:D102)</f>
        <v>0</v>
      </c>
      <c r="E103" s="565">
        <f t="shared" ref="E103:K103" si="54">SUM(E101:E102)</f>
        <v>680000</v>
      </c>
      <c r="F103" s="567">
        <v>0</v>
      </c>
      <c r="G103" s="564">
        <f t="shared" si="54"/>
        <v>0</v>
      </c>
      <c r="H103" s="568">
        <f t="shared" si="54"/>
        <v>0</v>
      </c>
      <c r="I103" s="91">
        <f t="shared" si="54"/>
        <v>0</v>
      </c>
      <c r="J103" s="92">
        <f t="shared" si="54"/>
        <v>0</v>
      </c>
      <c r="K103" s="93">
        <f t="shared" si="54"/>
        <v>0</v>
      </c>
    </row>
    <row r="104" spans="1:11" x14ac:dyDescent="0.25">
      <c r="A104" s="106" t="s">
        <v>443</v>
      </c>
      <c r="B104" s="90" t="s">
        <v>541</v>
      </c>
      <c r="C104" s="563">
        <f>Rovatonként!K316</f>
        <v>3000000</v>
      </c>
      <c r="D104" s="564">
        <f>Rovatonként!L316</f>
        <v>200000</v>
      </c>
      <c r="E104" s="565">
        <f t="shared" si="39"/>
        <v>3200000</v>
      </c>
      <c r="F104" s="567">
        <v>0</v>
      </c>
      <c r="G104" s="564"/>
      <c r="H104" s="568">
        <f t="shared" si="40"/>
        <v>0</v>
      </c>
      <c r="I104" s="91"/>
      <c r="J104" s="92"/>
      <c r="K104" s="93">
        <f t="shared" si="41"/>
        <v>0</v>
      </c>
    </row>
    <row r="105" spans="1:11" x14ac:dyDescent="0.25">
      <c r="A105" s="106" t="s">
        <v>445</v>
      </c>
      <c r="B105" s="90" t="s">
        <v>542</v>
      </c>
      <c r="C105" s="563">
        <f>Rovatonként!K317</f>
        <v>0</v>
      </c>
      <c r="D105" s="564">
        <f>Rovatonként!L317</f>
        <v>0</v>
      </c>
      <c r="E105" s="565">
        <f t="shared" si="39"/>
        <v>0</v>
      </c>
      <c r="F105" s="567"/>
      <c r="G105" s="564"/>
      <c r="H105" s="568">
        <f t="shared" si="40"/>
        <v>0</v>
      </c>
      <c r="I105" s="91"/>
      <c r="J105" s="92"/>
      <c r="K105" s="93">
        <f t="shared" si="41"/>
        <v>0</v>
      </c>
    </row>
    <row r="106" spans="1:11" x14ac:dyDescent="0.25">
      <c r="A106" s="106" t="s">
        <v>447</v>
      </c>
      <c r="B106" s="90" t="s">
        <v>543</v>
      </c>
      <c r="C106" s="563">
        <f>Rovatonként!K318</f>
        <v>110000</v>
      </c>
      <c r="D106" s="564">
        <f>Rovatonként!L318</f>
        <v>0</v>
      </c>
      <c r="E106" s="565">
        <f t="shared" si="39"/>
        <v>110000</v>
      </c>
      <c r="F106" s="567">
        <v>0</v>
      </c>
      <c r="G106" s="564"/>
      <c r="H106" s="568">
        <f t="shared" si="40"/>
        <v>0</v>
      </c>
      <c r="I106" s="91"/>
      <c r="J106" s="92"/>
      <c r="K106" s="93">
        <f t="shared" si="41"/>
        <v>0</v>
      </c>
    </row>
    <row r="107" spans="1:11" x14ac:dyDescent="0.25">
      <c r="A107" s="106" t="s">
        <v>449</v>
      </c>
      <c r="B107" s="90" t="s">
        <v>544</v>
      </c>
      <c r="C107" s="563">
        <f>Rovatonként!K320</f>
        <v>600000</v>
      </c>
      <c r="D107" s="564">
        <f>Rovatonként!L319</f>
        <v>0</v>
      </c>
      <c r="E107" s="565">
        <f t="shared" si="39"/>
        <v>600000</v>
      </c>
      <c r="F107" s="563">
        <v>0</v>
      </c>
      <c r="G107" s="564"/>
      <c r="H107" s="565">
        <f t="shared" si="40"/>
        <v>0</v>
      </c>
      <c r="I107" s="91"/>
      <c r="J107" s="92"/>
      <c r="K107" s="93">
        <f t="shared" si="41"/>
        <v>0</v>
      </c>
    </row>
    <row r="108" spans="1:11" x14ac:dyDescent="0.25">
      <c r="A108" s="106" t="s">
        <v>451</v>
      </c>
      <c r="B108" s="90" t="s">
        <v>545</v>
      </c>
      <c r="C108" s="563">
        <f>Rovatonként!K321</f>
        <v>150000</v>
      </c>
      <c r="D108" s="564">
        <f>Rovatonként!L321</f>
        <v>100000</v>
      </c>
      <c r="E108" s="565">
        <f t="shared" si="39"/>
        <v>250000</v>
      </c>
      <c r="F108" s="563"/>
      <c r="G108" s="564"/>
      <c r="H108" s="565">
        <f t="shared" si="40"/>
        <v>0</v>
      </c>
      <c r="I108" s="91"/>
      <c r="J108" s="92"/>
      <c r="K108" s="93">
        <f t="shared" si="41"/>
        <v>0</v>
      </c>
    </row>
    <row r="109" spans="1:11" x14ac:dyDescent="0.25">
      <c r="A109" s="106" t="s">
        <v>453</v>
      </c>
      <c r="B109" s="90" t="s">
        <v>546</v>
      </c>
      <c r="C109" s="563">
        <f>Rovatonként!K322</f>
        <v>0</v>
      </c>
      <c r="D109" s="564">
        <f>Rovatonként!L322</f>
        <v>0</v>
      </c>
      <c r="E109" s="565">
        <f t="shared" si="39"/>
        <v>0</v>
      </c>
      <c r="F109" s="563"/>
      <c r="G109" s="564"/>
      <c r="H109" s="565">
        <f t="shared" si="40"/>
        <v>0</v>
      </c>
      <c r="I109" s="91"/>
      <c r="J109" s="92"/>
      <c r="K109" s="93">
        <f t="shared" si="41"/>
        <v>0</v>
      </c>
    </row>
    <row r="110" spans="1:11" x14ac:dyDescent="0.25">
      <c r="A110" s="106" t="s">
        <v>455</v>
      </c>
      <c r="B110" s="90" t="s">
        <v>547</v>
      </c>
      <c r="C110" s="563">
        <f>Rovatonként!K323</f>
        <v>1000000</v>
      </c>
      <c r="D110" s="564">
        <f>Rovatonként!L322</f>
        <v>0</v>
      </c>
      <c r="E110" s="565">
        <f t="shared" si="39"/>
        <v>1000000</v>
      </c>
      <c r="F110" s="563">
        <v>0</v>
      </c>
      <c r="G110" s="564"/>
      <c r="H110" s="565">
        <f t="shared" si="40"/>
        <v>0</v>
      </c>
      <c r="I110" s="91"/>
      <c r="J110" s="92"/>
      <c r="K110" s="93">
        <f t="shared" si="41"/>
        <v>0</v>
      </c>
    </row>
    <row r="111" spans="1:11" x14ac:dyDescent="0.25">
      <c r="A111" s="106" t="s">
        <v>457</v>
      </c>
      <c r="B111" s="90" t="s">
        <v>548</v>
      </c>
      <c r="C111" s="563">
        <v>6485000</v>
      </c>
      <c r="D111" s="564">
        <f>Rovatonként!L324</f>
        <v>0</v>
      </c>
      <c r="E111" s="565">
        <f t="shared" si="39"/>
        <v>6485000</v>
      </c>
      <c r="F111" s="563">
        <v>515000</v>
      </c>
      <c r="G111" s="564"/>
      <c r="H111" s="565">
        <f t="shared" si="40"/>
        <v>515000</v>
      </c>
      <c r="I111" s="91"/>
      <c r="J111" s="92"/>
      <c r="K111" s="93">
        <f t="shared" si="41"/>
        <v>0</v>
      </c>
    </row>
    <row r="112" spans="1:11" x14ac:dyDescent="0.25">
      <c r="A112" s="106" t="s">
        <v>459</v>
      </c>
      <c r="B112" s="90" t="s">
        <v>549</v>
      </c>
      <c r="C112" s="184">
        <f>Rovatonként!K325</f>
        <v>200000</v>
      </c>
      <c r="D112" s="92">
        <f>Rovatonként!L325</f>
        <v>0</v>
      </c>
      <c r="E112" s="186">
        <f t="shared" si="39"/>
        <v>200000</v>
      </c>
      <c r="F112" s="184">
        <v>0</v>
      </c>
      <c r="G112" s="92">
        <v>0</v>
      </c>
      <c r="H112" s="186">
        <f t="shared" si="40"/>
        <v>0</v>
      </c>
      <c r="I112" s="91">
        <v>0</v>
      </c>
      <c r="J112" s="92">
        <v>0</v>
      </c>
      <c r="K112" s="93">
        <f t="shared" si="41"/>
        <v>0</v>
      </c>
    </row>
    <row r="113" spans="1:11" ht="25.5" x14ac:dyDescent="0.25">
      <c r="A113" s="106" t="s">
        <v>461</v>
      </c>
      <c r="B113" s="90" t="s">
        <v>550</v>
      </c>
      <c r="C113" s="184">
        <f>C104+C105+C106+C107+C108+C110+C111</f>
        <v>11345000</v>
      </c>
      <c r="D113" s="92">
        <f t="shared" ref="D113:I113" si="55">D104+D105+D106+D107+D108+D110+D111</f>
        <v>300000</v>
      </c>
      <c r="E113" s="189">
        <f t="shared" si="55"/>
        <v>11645000</v>
      </c>
      <c r="F113" s="184">
        <f t="shared" si="55"/>
        <v>515000</v>
      </c>
      <c r="G113" s="92">
        <f t="shared" si="55"/>
        <v>0</v>
      </c>
      <c r="H113" s="189">
        <f t="shared" si="55"/>
        <v>515000</v>
      </c>
      <c r="I113" s="91">
        <f t="shared" si="55"/>
        <v>0</v>
      </c>
      <c r="J113" s="92">
        <f t="shared" ref="J113:K113" si="56">J104+J105+J106+J107+J108+J110+J111</f>
        <v>0</v>
      </c>
      <c r="K113" s="93">
        <f t="shared" si="56"/>
        <v>0</v>
      </c>
    </row>
    <row r="114" spans="1:11" x14ac:dyDescent="0.25">
      <c r="A114" s="106" t="s">
        <v>463</v>
      </c>
      <c r="B114" s="90" t="s">
        <v>551</v>
      </c>
      <c r="C114" s="563">
        <f>Rovatonként!K327</f>
        <v>0</v>
      </c>
      <c r="D114" s="564"/>
      <c r="E114" s="565">
        <f t="shared" si="39"/>
        <v>0</v>
      </c>
      <c r="F114" s="563">
        <v>0</v>
      </c>
      <c r="G114" s="564"/>
      <c r="H114" s="565">
        <f t="shared" si="40"/>
        <v>0</v>
      </c>
      <c r="I114" s="91"/>
      <c r="J114" s="92"/>
      <c r="K114" s="93">
        <f t="shared" si="41"/>
        <v>0</v>
      </c>
    </row>
    <row r="115" spans="1:11" x14ac:dyDescent="0.25">
      <c r="A115" s="106" t="s">
        <v>465</v>
      </c>
      <c r="B115" s="90" t="s">
        <v>552</v>
      </c>
      <c r="C115" s="563">
        <f>Rovatonként!K328</f>
        <v>50000</v>
      </c>
      <c r="D115" s="564">
        <v>0</v>
      </c>
      <c r="E115" s="565">
        <f t="shared" si="39"/>
        <v>50000</v>
      </c>
      <c r="F115" s="563"/>
      <c r="G115" s="564"/>
      <c r="H115" s="565">
        <f t="shared" si="40"/>
        <v>0</v>
      </c>
      <c r="I115" s="91"/>
      <c r="J115" s="92"/>
      <c r="K115" s="93">
        <f t="shared" si="41"/>
        <v>0</v>
      </c>
    </row>
    <row r="116" spans="1:11" ht="25.5" x14ac:dyDescent="0.25">
      <c r="A116" s="106" t="s">
        <v>467</v>
      </c>
      <c r="B116" s="90" t="s">
        <v>553</v>
      </c>
      <c r="C116" s="563">
        <f>SUM(C115)</f>
        <v>50000</v>
      </c>
      <c r="D116" s="564">
        <f t="shared" ref="D116:I116" si="57">SUM(D115)</f>
        <v>0</v>
      </c>
      <c r="E116" s="566">
        <f t="shared" si="57"/>
        <v>50000</v>
      </c>
      <c r="F116" s="563">
        <f t="shared" si="57"/>
        <v>0</v>
      </c>
      <c r="G116" s="564">
        <f t="shared" si="57"/>
        <v>0</v>
      </c>
      <c r="H116" s="566">
        <f t="shared" si="57"/>
        <v>0</v>
      </c>
      <c r="I116" s="91">
        <f t="shared" si="57"/>
        <v>0</v>
      </c>
      <c r="J116" s="92">
        <f t="shared" ref="J116:K116" si="58">SUM(J114:J115)</f>
        <v>0</v>
      </c>
      <c r="K116" s="93">
        <f t="shared" si="58"/>
        <v>0</v>
      </c>
    </row>
    <row r="117" spans="1:11" ht="25.5" x14ac:dyDescent="0.25">
      <c r="A117" s="106" t="s">
        <v>469</v>
      </c>
      <c r="B117" s="90" t="s">
        <v>554</v>
      </c>
      <c r="C117" s="184">
        <v>3804700</v>
      </c>
      <c r="D117" s="92">
        <f>Rovatonként!L330</f>
        <v>-94719</v>
      </c>
      <c r="E117" s="186">
        <f t="shared" si="39"/>
        <v>3709981</v>
      </c>
      <c r="F117" s="184">
        <v>140000</v>
      </c>
      <c r="G117" s="92">
        <v>0</v>
      </c>
      <c r="H117" s="186">
        <f t="shared" si="40"/>
        <v>140000</v>
      </c>
      <c r="I117" s="91"/>
      <c r="J117" s="92"/>
      <c r="K117" s="93">
        <f t="shared" si="41"/>
        <v>0</v>
      </c>
    </row>
    <row r="118" spans="1:11" x14ac:dyDescent="0.25">
      <c r="A118" s="106"/>
      <c r="B118" s="134" t="s">
        <v>1427</v>
      </c>
      <c r="C118" s="184">
        <f>Rovatonként!K331</f>
        <v>2976378</v>
      </c>
      <c r="D118" s="92">
        <f>Rovatonként!L331</f>
        <v>0</v>
      </c>
      <c r="E118" s="186">
        <f t="shared" si="39"/>
        <v>2976378</v>
      </c>
      <c r="F118" s="561"/>
      <c r="G118" s="560"/>
      <c r="H118" s="562"/>
      <c r="I118" s="91"/>
      <c r="J118" s="92"/>
      <c r="K118" s="93"/>
    </row>
    <row r="119" spans="1:11" x14ac:dyDescent="0.25">
      <c r="A119" s="106" t="s">
        <v>471</v>
      </c>
      <c r="B119" s="90" t="s">
        <v>555</v>
      </c>
      <c r="C119" s="184">
        <f>Rovatonként!K332</f>
        <v>350000</v>
      </c>
      <c r="D119" s="92">
        <f>Rovatonként!L332</f>
        <v>20000</v>
      </c>
      <c r="E119" s="186">
        <f t="shared" si="39"/>
        <v>370000</v>
      </c>
      <c r="F119" s="184">
        <v>0</v>
      </c>
      <c r="G119" s="92"/>
      <c r="H119" s="186">
        <f t="shared" si="40"/>
        <v>0</v>
      </c>
      <c r="I119" s="91"/>
      <c r="J119" s="92"/>
      <c r="K119" s="93">
        <f t="shared" si="41"/>
        <v>0</v>
      </c>
    </row>
    <row r="120" spans="1:11" x14ac:dyDescent="0.25">
      <c r="A120" s="106" t="s">
        <v>473</v>
      </c>
      <c r="B120" s="90" t="s">
        <v>556</v>
      </c>
      <c r="C120" s="184">
        <f>Rovatonként!K339</f>
        <v>310000</v>
      </c>
      <c r="D120" s="92">
        <f>Rovatonként!L339</f>
        <v>0</v>
      </c>
      <c r="E120" s="186">
        <f t="shared" si="39"/>
        <v>310000</v>
      </c>
      <c r="F120" s="184">
        <v>0</v>
      </c>
      <c r="G120" s="92"/>
      <c r="H120" s="186">
        <f t="shared" si="40"/>
        <v>0</v>
      </c>
      <c r="I120" s="91"/>
      <c r="J120" s="92"/>
      <c r="K120" s="93">
        <f t="shared" si="41"/>
        <v>0</v>
      </c>
    </row>
    <row r="121" spans="1:11" ht="25.5" x14ac:dyDescent="0.25">
      <c r="A121" s="106" t="s">
        <v>475</v>
      </c>
      <c r="B121" s="90" t="s">
        <v>557</v>
      </c>
      <c r="C121" s="184">
        <f>SUM(C117:C120)</f>
        <v>7441078</v>
      </c>
      <c r="D121" s="92">
        <f t="shared" ref="D121:I121" si="59">SUM(D117:D120)</f>
        <v>-74719</v>
      </c>
      <c r="E121" s="189">
        <f t="shared" si="59"/>
        <v>7366359</v>
      </c>
      <c r="F121" s="184">
        <f t="shared" si="59"/>
        <v>140000</v>
      </c>
      <c r="G121" s="92">
        <f t="shared" si="59"/>
        <v>0</v>
      </c>
      <c r="H121" s="189">
        <f t="shared" si="59"/>
        <v>140000</v>
      </c>
      <c r="I121" s="91">
        <f t="shared" si="59"/>
        <v>0</v>
      </c>
      <c r="J121" s="92">
        <f t="shared" ref="J121:K121" si="60">SUM(J117:J120)</f>
        <v>0</v>
      </c>
      <c r="K121" s="93">
        <f t="shared" si="60"/>
        <v>0</v>
      </c>
    </row>
    <row r="122" spans="1:11" x14ac:dyDescent="0.25">
      <c r="A122" s="106" t="s">
        <v>477</v>
      </c>
      <c r="B122" s="94" t="s">
        <v>558</v>
      </c>
      <c r="C122" s="185">
        <f>C100+C103+C113+C116+C121</f>
        <v>21536078</v>
      </c>
      <c r="D122" s="96">
        <f t="shared" ref="D122:I122" si="61">D100+D103+D113+D116+D121</f>
        <v>263358</v>
      </c>
      <c r="E122" s="188">
        <f t="shared" si="61"/>
        <v>21799436</v>
      </c>
      <c r="F122" s="185">
        <f t="shared" si="61"/>
        <v>655000</v>
      </c>
      <c r="G122" s="96">
        <f t="shared" si="61"/>
        <v>0</v>
      </c>
      <c r="H122" s="188">
        <f t="shared" si="61"/>
        <v>655000</v>
      </c>
      <c r="I122" s="95">
        <f t="shared" si="61"/>
        <v>0</v>
      </c>
      <c r="J122" s="96">
        <f t="shared" ref="J122:K122" si="62">J100+J103+J113+J116+J121</f>
        <v>0</v>
      </c>
      <c r="K122" s="97">
        <f t="shared" si="62"/>
        <v>0</v>
      </c>
    </row>
    <row r="123" spans="1:11" s="98" customFormat="1" x14ac:dyDescent="0.25">
      <c r="A123" s="106" t="s">
        <v>479</v>
      </c>
      <c r="B123" s="94" t="s">
        <v>559</v>
      </c>
      <c r="C123" s="185">
        <v>0</v>
      </c>
      <c r="D123" s="96">
        <f t="shared" ref="D123:E123" si="63">SUM(D124)</f>
        <v>0</v>
      </c>
      <c r="E123" s="187">
        <f t="shared" si="63"/>
        <v>0</v>
      </c>
      <c r="F123" s="185">
        <v>0</v>
      </c>
      <c r="G123" s="96">
        <f t="shared" ref="G123:K123" si="64">SUM(G124)</f>
        <v>0</v>
      </c>
      <c r="H123" s="187">
        <f t="shared" si="64"/>
        <v>0</v>
      </c>
      <c r="I123" s="95">
        <f t="shared" si="64"/>
        <v>0</v>
      </c>
      <c r="J123" s="96">
        <f t="shared" si="64"/>
        <v>0</v>
      </c>
      <c r="K123" s="97">
        <f t="shared" si="64"/>
        <v>0</v>
      </c>
    </row>
    <row r="124" spans="1:11" ht="25.5" x14ac:dyDescent="0.25">
      <c r="A124" s="106" t="s">
        <v>481</v>
      </c>
      <c r="B124" s="90" t="s">
        <v>560</v>
      </c>
      <c r="C124" s="184">
        <v>0</v>
      </c>
      <c r="D124" s="92">
        <v>0</v>
      </c>
      <c r="E124" s="186">
        <f t="shared" si="39"/>
        <v>0</v>
      </c>
      <c r="F124" s="91">
        <v>0</v>
      </c>
      <c r="G124" s="92">
        <v>0</v>
      </c>
      <c r="H124" s="93">
        <f t="shared" si="40"/>
        <v>0</v>
      </c>
      <c r="I124" s="91">
        <v>0</v>
      </c>
      <c r="J124" s="92">
        <v>0</v>
      </c>
      <c r="K124" s="93">
        <f t="shared" si="41"/>
        <v>0</v>
      </c>
    </row>
    <row r="125" spans="1:11" s="98" customFormat="1" ht="25.5" x14ac:dyDescent="0.25">
      <c r="A125" s="106" t="s">
        <v>483</v>
      </c>
      <c r="B125" s="94" t="s">
        <v>561</v>
      </c>
      <c r="C125" s="185">
        <v>0</v>
      </c>
      <c r="D125" s="96">
        <f t="shared" ref="D125:K125" si="65">SUM(D126)</f>
        <v>0</v>
      </c>
      <c r="E125" s="187">
        <f t="shared" si="65"/>
        <v>0</v>
      </c>
      <c r="F125" s="185">
        <v>0</v>
      </c>
      <c r="G125" s="96">
        <f t="shared" si="65"/>
        <v>0</v>
      </c>
      <c r="H125" s="187">
        <f t="shared" si="65"/>
        <v>0</v>
      </c>
      <c r="I125" s="95">
        <f t="shared" si="65"/>
        <v>0</v>
      </c>
      <c r="J125" s="96">
        <f t="shared" si="65"/>
        <v>0</v>
      </c>
      <c r="K125" s="97">
        <f t="shared" si="65"/>
        <v>0</v>
      </c>
    </row>
    <row r="126" spans="1:11" ht="25.5" x14ac:dyDescent="0.25">
      <c r="A126" s="106" t="s">
        <v>485</v>
      </c>
      <c r="B126" s="90" t="s">
        <v>562</v>
      </c>
      <c r="C126" s="184">
        <v>0</v>
      </c>
      <c r="D126" s="92">
        <v>0</v>
      </c>
      <c r="E126" s="186">
        <f t="shared" si="39"/>
        <v>0</v>
      </c>
      <c r="F126" s="184"/>
      <c r="G126" s="92"/>
      <c r="H126" s="186">
        <f t="shared" si="40"/>
        <v>0</v>
      </c>
      <c r="I126" s="184"/>
      <c r="J126" s="92"/>
      <c r="K126" s="186">
        <f t="shared" si="41"/>
        <v>0</v>
      </c>
    </row>
    <row r="127" spans="1:11" s="98" customFormat="1" ht="25.5" x14ac:dyDescent="0.25">
      <c r="A127" s="106" t="s">
        <v>487</v>
      </c>
      <c r="B127" s="94" t="s">
        <v>563</v>
      </c>
      <c r="C127" s="185">
        <f>SUM(C128:C130)</f>
        <v>2500000</v>
      </c>
      <c r="D127" s="96">
        <f t="shared" ref="D127:K127" si="66">SUM(D128:D130)</f>
        <v>0</v>
      </c>
      <c r="E127" s="188">
        <f t="shared" si="66"/>
        <v>2500000</v>
      </c>
      <c r="F127" s="185">
        <f t="shared" si="66"/>
        <v>0</v>
      </c>
      <c r="G127" s="96">
        <f t="shared" si="66"/>
        <v>0</v>
      </c>
      <c r="H127" s="188">
        <f t="shared" si="66"/>
        <v>0</v>
      </c>
      <c r="I127" s="185">
        <f t="shared" si="66"/>
        <v>0</v>
      </c>
      <c r="J127" s="96">
        <f t="shared" si="66"/>
        <v>0</v>
      </c>
      <c r="K127" s="188">
        <f t="shared" si="66"/>
        <v>0</v>
      </c>
    </row>
    <row r="128" spans="1:11" ht="25.5" x14ac:dyDescent="0.25">
      <c r="A128" s="106" t="s">
        <v>489</v>
      </c>
      <c r="B128" s="90" t="s">
        <v>564</v>
      </c>
      <c r="C128" s="184">
        <f>Rovatonként!K394</f>
        <v>2500000</v>
      </c>
      <c r="D128" s="92">
        <v>0</v>
      </c>
      <c r="E128" s="186">
        <f t="shared" si="39"/>
        <v>2500000</v>
      </c>
      <c r="F128" s="184">
        <v>0</v>
      </c>
      <c r="G128" s="92"/>
      <c r="H128" s="186">
        <f t="shared" si="40"/>
        <v>0</v>
      </c>
      <c r="I128" s="184"/>
      <c r="J128" s="92"/>
      <c r="K128" s="186">
        <f t="shared" si="41"/>
        <v>0</v>
      </c>
    </row>
    <row r="129" spans="1:11" x14ac:dyDescent="0.25">
      <c r="A129" s="106" t="s">
        <v>491</v>
      </c>
      <c r="B129" s="90" t="s">
        <v>565</v>
      </c>
      <c r="C129" s="184">
        <v>0</v>
      </c>
      <c r="D129" s="92"/>
      <c r="E129" s="186">
        <f t="shared" si="39"/>
        <v>0</v>
      </c>
      <c r="F129" s="184"/>
      <c r="G129" s="92"/>
      <c r="H129" s="186">
        <f t="shared" si="40"/>
        <v>0</v>
      </c>
      <c r="I129" s="184"/>
      <c r="J129" s="92"/>
      <c r="K129" s="186">
        <f t="shared" si="41"/>
        <v>0</v>
      </c>
    </row>
    <row r="130" spans="1:11" ht="38.25" x14ac:dyDescent="0.25">
      <c r="A130" s="106" t="s">
        <v>493</v>
      </c>
      <c r="B130" s="90" t="s">
        <v>566</v>
      </c>
      <c r="C130" s="184">
        <v>0</v>
      </c>
      <c r="D130" s="92">
        <v>0</v>
      </c>
      <c r="E130" s="186">
        <f t="shared" si="39"/>
        <v>0</v>
      </c>
      <c r="F130" s="184"/>
      <c r="G130" s="92"/>
      <c r="H130" s="186">
        <f t="shared" si="40"/>
        <v>0</v>
      </c>
      <c r="I130" s="184"/>
      <c r="J130" s="92"/>
      <c r="K130" s="186">
        <f t="shared" si="41"/>
        <v>0</v>
      </c>
    </row>
    <row r="131" spans="1:11" ht="25.5" x14ac:dyDescent="0.25">
      <c r="A131" s="106" t="s">
        <v>495</v>
      </c>
      <c r="B131" s="94" t="s">
        <v>567</v>
      </c>
      <c r="C131" s="185">
        <f>C127</f>
        <v>2500000</v>
      </c>
      <c r="D131" s="96">
        <f t="shared" ref="D131:K131" si="67">D127</f>
        <v>0</v>
      </c>
      <c r="E131" s="188">
        <f t="shared" si="67"/>
        <v>2500000</v>
      </c>
      <c r="F131" s="185">
        <f t="shared" si="67"/>
        <v>0</v>
      </c>
      <c r="G131" s="96">
        <f t="shared" si="67"/>
        <v>0</v>
      </c>
      <c r="H131" s="188">
        <f t="shared" si="67"/>
        <v>0</v>
      </c>
      <c r="I131" s="185">
        <f t="shared" si="67"/>
        <v>0</v>
      </c>
      <c r="J131" s="96">
        <f t="shared" si="67"/>
        <v>0</v>
      </c>
      <c r="K131" s="188">
        <f t="shared" si="67"/>
        <v>0</v>
      </c>
    </row>
    <row r="132" spans="1:11" ht="25.5" x14ac:dyDescent="0.25">
      <c r="A132" s="106" t="s">
        <v>497</v>
      </c>
      <c r="B132" s="90" t="s">
        <v>568</v>
      </c>
      <c r="C132" s="184"/>
      <c r="D132" s="92"/>
      <c r="E132" s="186">
        <f t="shared" si="39"/>
        <v>0</v>
      </c>
      <c r="F132" s="184"/>
      <c r="G132" s="92"/>
      <c r="H132" s="186">
        <f t="shared" si="40"/>
        <v>0</v>
      </c>
      <c r="I132" s="184"/>
      <c r="J132" s="92"/>
      <c r="K132" s="186">
        <f t="shared" si="41"/>
        <v>0</v>
      </c>
    </row>
    <row r="133" spans="1:11" ht="25.5" x14ac:dyDescent="0.25">
      <c r="A133" s="106" t="s">
        <v>499</v>
      </c>
      <c r="B133" s="90" t="s">
        <v>569</v>
      </c>
      <c r="C133" s="184">
        <v>0</v>
      </c>
      <c r="D133" s="92">
        <v>0</v>
      </c>
      <c r="E133" s="186">
        <f t="shared" si="39"/>
        <v>0</v>
      </c>
      <c r="F133" s="91">
        <v>0</v>
      </c>
      <c r="G133" s="92">
        <v>0</v>
      </c>
      <c r="H133" s="93">
        <f t="shared" si="40"/>
        <v>0</v>
      </c>
      <c r="I133" s="91">
        <v>0</v>
      </c>
      <c r="J133" s="92">
        <v>0</v>
      </c>
      <c r="K133" s="93">
        <f t="shared" si="41"/>
        <v>0</v>
      </c>
    </row>
    <row r="134" spans="1:11" x14ac:dyDescent="0.25">
      <c r="A134" s="106" t="s">
        <v>501</v>
      </c>
      <c r="B134" s="90" t="s">
        <v>570</v>
      </c>
      <c r="C134" s="184">
        <v>0</v>
      </c>
      <c r="D134" s="92">
        <v>0</v>
      </c>
      <c r="E134" s="186">
        <f t="shared" ref="E134" si="68">SUM(E132:E133)</f>
        <v>0</v>
      </c>
      <c r="F134" s="91">
        <v>0</v>
      </c>
      <c r="G134" s="92">
        <f t="shared" ref="G134:K134" si="69">SUM(G132:G133)</f>
        <v>0</v>
      </c>
      <c r="H134" s="93">
        <f t="shared" si="69"/>
        <v>0</v>
      </c>
      <c r="I134" s="91">
        <f t="shared" si="69"/>
        <v>0</v>
      </c>
      <c r="J134" s="92">
        <f t="shared" si="69"/>
        <v>0</v>
      </c>
      <c r="K134" s="93">
        <f t="shared" si="69"/>
        <v>0</v>
      </c>
    </row>
    <row r="135" spans="1:11" ht="25.5" x14ac:dyDescent="0.25">
      <c r="A135" s="106" t="s">
        <v>503</v>
      </c>
      <c r="B135" s="90" t="s">
        <v>571</v>
      </c>
      <c r="C135" s="184">
        <f>SUM(C136:C137)</f>
        <v>5632095</v>
      </c>
      <c r="D135" s="92">
        <f>SUM(D136)</f>
        <v>0</v>
      </c>
      <c r="E135" s="189">
        <f>SUM(E136:E137)</f>
        <v>5632095</v>
      </c>
      <c r="F135" s="184">
        <f t="shared" ref="F135:I135" si="70">SUM(F136)</f>
        <v>0</v>
      </c>
      <c r="G135" s="92">
        <f t="shared" si="70"/>
        <v>0</v>
      </c>
      <c r="H135" s="189">
        <f t="shared" si="70"/>
        <v>0</v>
      </c>
      <c r="I135" s="91">
        <f t="shared" si="70"/>
        <v>0</v>
      </c>
      <c r="J135" s="92">
        <f t="shared" ref="J135:K135" si="71">SUM(J137)</f>
        <v>0</v>
      </c>
      <c r="K135" s="93">
        <f t="shared" si="71"/>
        <v>0</v>
      </c>
    </row>
    <row r="136" spans="1:11" ht="25.5" x14ac:dyDescent="0.25">
      <c r="A136" s="106"/>
      <c r="B136" s="90" t="s">
        <v>724</v>
      </c>
      <c r="C136" s="184">
        <f>Rovatonként!K454</f>
        <v>3532095</v>
      </c>
      <c r="D136" s="92">
        <f>Rovatonként!L454</f>
        <v>0</v>
      </c>
      <c r="E136" s="186">
        <f t="shared" si="39"/>
        <v>3532095</v>
      </c>
      <c r="F136" s="184"/>
      <c r="G136" s="92"/>
      <c r="H136" s="186"/>
      <c r="I136" s="91"/>
      <c r="J136" s="92"/>
      <c r="K136" s="93"/>
    </row>
    <row r="137" spans="1:11" x14ac:dyDescent="0.25">
      <c r="A137" s="106" t="s">
        <v>505</v>
      </c>
      <c r="B137" s="90" t="s">
        <v>572</v>
      </c>
      <c r="C137" s="184">
        <f>Rovatonként!K455</f>
        <v>2100000</v>
      </c>
      <c r="D137" s="92"/>
      <c r="E137" s="186">
        <f t="shared" si="39"/>
        <v>2100000</v>
      </c>
      <c r="F137" s="184"/>
      <c r="G137" s="92"/>
      <c r="H137" s="186">
        <f t="shared" si="40"/>
        <v>0</v>
      </c>
      <c r="I137" s="91"/>
      <c r="J137" s="92"/>
      <c r="K137" s="93"/>
    </row>
    <row r="138" spans="1:11" ht="25.5" x14ac:dyDescent="0.25">
      <c r="A138" s="106" t="s">
        <v>507</v>
      </c>
      <c r="B138" s="90" t="s">
        <v>573</v>
      </c>
      <c r="C138" s="184">
        <f>SUM(C139:C141)</f>
        <v>60000</v>
      </c>
      <c r="D138" s="92">
        <f>SUM(D139:D141)</f>
        <v>100000</v>
      </c>
      <c r="E138" s="189">
        <f t="shared" ref="E138:I138" si="72">SUM(E139:E141)</f>
        <v>160000</v>
      </c>
      <c r="F138" s="184">
        <f t="shared" si="72"/>
        <v>400000</v>
      </c>
      <c r="G138" s="92">
        <f t="shared" si="72"/>
        <v>0</v>
      </c>
      <c r="H138" s="189">
        <f t="shared" si="72"/>
        <v>400000</v>
      </c>
      <c r="I138" s="91">
        <f t="shared" si="72"/>
        <v>0</v>
      </c>
      <c r="J138" s="92">
        <f t="shared" ref="J138:K138" si="73">SUM(J139:J141)</f>
        <v>0</v>
      </c>
      <c r="K138" s="93">
        <f t="shared" si="73"/>
        <v>0</v>
      </c>
    </row>
    <row r="139" spans="1:11" x14ac:dyDescent="0.25">
      <c r="A139" s="106" t="s">
        <v>509</v>
      </c>
      <c r="B139" s="90" t="s">
        <v>574</v>
      </c>
      <c r="C139" s="184">
        <f>Rovatonként!K483</f>
        <v>60000</v>
      </c>
      <c r="D139" s="92">
        <f>Rovatonként!L475</f>
        <v>100000</v>
      </c>
      <c r="E139" s="186">
        <f t="shared" si="39"/>
        <v>160000</v>
      </c>
      <c r="F139" s="184">
        <v>400000</v>
      </c>
      <c r="G139" s="92">
        <v>0</v>
      </c>
      <c r="H139" s="186">
        <f t="shared" si="40"/>
        <v>400000</v>
      </c>
      <c r="I139" s="91"/>
      <c r="J139" s="92"/>
      <c r="K139" s="93">
        <f t="shared" si="41"/>
        <v>0</v>
      </c>
    </row>
    <row r="140" spans="1:11" x14ac:dyDescent="0.25">
      <c r="A140" s="106" t="s">
        <v>511</v>
      </c>
      <c r="B140" s="90" t="s">
        <v>575</v>
      </c>
      <c r="C140" s="91">
        <v>0</v>
      </c>
      <c r="D140" s="92">
        <f>Rovatonként!L476</f>
        <v>0</v>
      </c>
      <c r="E140" s="93">
        <f t="shared" si="39"/>
        <v>0</v>
      </c>
      <c r="F140" s="184"/>
      <c r="G140" s="92"/>
      <c r="H140" s="186">
        <f t="shared" si="40"/>
        <v>0</v>
      </c>
      <c r="I140" s="91"/>
      <c r="J140" s="92"/>
      <c r="K140" s="93">
        <f t="shared" si="41"/>
        <v>0</v>
      </c>
    </row>
    <row r="141" spans="1:11" x14ac:dyDescent="0.25">
      <c r="A141" s="106" t="s">
        <v>513</v>
      </c>
      <c r="B141" s="90" t="s">
        <v>576</v>
      </c>
      <c r="C141" s="91"/>
      <c r="D141" s="92">
        <v>0</v>
      </c>
      <c r="E141" s="93">
        <f t="shared" si="39"/>
        <v>0</v>
      </c>
      <c r="F141" s="184"/>
      <c r="G141" s="92"/>
      <c r="H141" s="186">
        <f t="shared" si="40"/>
        <v>0</v>
      </c>
      <c r="I141" s="91"/>
      <c r="J141" s="92"/>
      <c r="K141" s="93">
        <f t="shared" si="41"/>
        <v>0</v>
      </c>
    </row>
    <row r="142" spans="1:11" x14ac:dyDescent="0.25">
      <c r="A142" s="106" t="s">
        <v>577</v>
      </c>
      <c r="B142" s="90" t="s">
        <v>578</v>
      </c>
      <c r="C142" s="184">
        <f>Rovatonként!K484</f>
        <v>6731886</v>
      </c>
      <c r="D142" s="92">
        <f>Rovatonként!L484</f>
        <v>-45000</v>
      </c>
      <c r="E142" s="186">
        <f t="shared" si="39"/>
        <v>6686886</v>
      </c>
      <c r="F142" s="184"/>
      <c r="G142" s="92"/>
      <c r="H142" s="186">
        <f t="shared" si="40"/>
        <v>0</v>
      </c>
      <c r="I142" s="91"/>
      <c r="J142" s="92"/>
      <c r="K142" s="93">
        <f t="shared" si="41"/>
        <v>0</v>
      </c>
    </row>
    <row r="143" spans="1:11" ht="38.25" x14ac:dyDescent="0.25">
      <c r="A143" s="106" t="s">
        <v>579</v>
      </c>
      <c r="B143" s="94" t="s">
        <v>580</v>
      </c>
      <c r="C143" s="185">
        <f>C134+C135+C138+C142</f>
        <v>12423981</v>
      </c>
      <c r="D143" s="96">
        <f t="shared" ref="D143:I143" si="74">D134+D135+D138+D142</f>
        <v>55000</v>
      </c>
      <c r="E143" s="188">
        <f t="shared" si="74"/>
        <v>12478981</v>
      </c>
      <c r="F143" s="185">
        <f t="shared" si="74"/>
        <v>400000</v>
      </c>
      <c r="G143" s="96">
        <f t="shared" si="74"/>
        <v>0</v>
      </c>
      <c r="H143" s="188">
        <f t="shared" si="74"/>
        <v>400000</v>
      </c>
      <c r="I143" s="95">
        <f t="shared" si="74"/>
        <v>0</v>
      </c>
      <c r="J143" s="96">
        <f t="shared" ref="J143:K143" si="75">J134+J135+J138+J142</f>
        <v>0</v>
      </c>
      <c r="K143" s="97">
        <f t="shared" si="75"/>
        <v>0</v>
      </c>
    </row>
    <row r="144" spans="1:11" x14ac:dyDescent="0.25">
      <c r="A144" s="106" t="s">
        <v>581</v>
      </c>
      <c r="B144" s="90" t="s">
        <v>582</v>
      </c>
      <c r="C144" s="184">
        <f>Rovatonként!K486</f>
        <v>0</v>
      </c>
      <c r="D144" s="92">
        <f>Rovatonként!L486-Kotelezo!G144</f>
        <v>0</v>
      </c>
      <c r="E144" s="93">
        <f t="shared" si="39"/>
        <v>0</v>
      </c>
      <c r="F144" s="184">
        <v>0</v>
      </c>
      <c r="G144" s="92">
        <v>0</v>
      </c>
      <c r="H144" s="186">
        <f t="shared" si="40"/>
        <v>0</v>
      </c>
      <c r="I144" s="91">
        <v>0</v>
      </c>
      <c r="J144" s="92">
        <v>0</v>
      </c>
      <c r="K144" s="93">
        <f t="shared" si="41"/>
        <v>0</v>
      </c>
    </row>
    <row r="145" spans="1:11" x14ac:dyDescent="0.25">
      <c r="A145" s="106" t="s">
        <v>583</v>
      </c>
      <c r="B145" s="90" t="s">
        <v>584</v>
      </c>
      <c r="C145" s="184">
        <f>Rovatonként!K487</f>
        <v>4795276</v>
      </c>
      <c r="D145" s="92">
        <f>Rovatonként!L487</f>
        <v>-2967390</v>
      </c>
      <c r="E145" s="93">
        <f t="shared" ref="E145:E158" si="76">SUM(C145:D145)</f>
        <v>1827886</v>
      </c>
      <c r="F145" s="184"/>
      <c r="G145" s="92"/>
      <c r="H145" s="186">
        <f t="shared" ref="H145:H158" si="77">SUM(F145:G145)</f>
        <v>0</v>
      </c>
      <c r="I145" s="91"/>
      <c r="J145" s="92"/>
      <c r="K145" s="93">
        <f t="shared" ref="K145:K158" si="78">SUM(I145:J145)</f>
        <v>0</v>
      </c>
    </row>
    <row r="146" spans="1:11" x14ac:dyDescent="0.25">
      <c r="A146" s="106" t="s">
        <v>585</v>
      </c>
      <c r="B146" s="90" t="s">
        <v>586</v>
      </c>
      <c r="C146" s="91">
        <f>Rovatonként!K489</f>
        <v>0</v>
      </c>
      <c r="D146" s="92">
        <f>Rovatonként!L489-Kotelezo!G146</f>
        <v>0</v>
      </c>
      <c r="E146" s="93">
        <f t="shared" si="76"/>
        <v>0</v>
      </c>
      <c r="F146" s="184">
        <v>0</v>
      </c>
      <c r="G146" s="92"/>
      <c r="H146" s="186">
        <f t="shared" si="77"/>
        <v>0</v>
      </c>
      <c r="I146" s="91"/>
      <c r="J146" s="92"/>
      <c r="K146" s="93">
        <f t="shared" si="78"/>
        <v>0</v>
      </c>
    </row>
    <row r="147" spans="1:11" x14ac:dyDescent="0.25">
      <c r="A147" s="106" t="s">
        <v>587</v>
      </c>
      <c r="B147" s="90" t="s">
        <v>588</v>
      </c>
      <c r="C147" s="184">
        <f>Rovatonként!K490</f>
        <v>870000</v>
      </c>
      <c r="D147" s="92">
        <f>Rovatonként!L490-Kotelezo!G147</f>
        <v>244016</v>
      </c>
      <c r="E147" s="186">
        <f t="shared" si="76"/>
        <v>1114016</v>
      </c>
      <c r="F147" s="184"/>
      <c r="G147" s="92"/>
      <c r="H147" s="186">
        <f t="shared" si="77"/>
        <v>0</v>
      </c>
      <c r="I147" s="91"/>
      <c r="J147" s="92"/>
      <c r="K147" s="93">
        <f t="shared" si="78"/>
        <v>0</v>
      </c>
    </row>
    <row r="148" spans="1:11" ht="25.5" x14ac:dyDescent="0.25">
      <c r="A148" s="106" t="s">
        <v>589</v>
      </c>
      <c r="B148" s="90" t="s">
        <v>590</v>
      </c>
      <c r="C148" s="184">
        <f>Rovatonként!K493</f>
        <v>1529624.52</v>
      </c>
      <c r="D148" s="92">
        <f>Rovatonként!L493-Kotelezo!G148</f>
        <v>-1209010</v>
      </c>
      <c r="E148" s="186">
        <f t="shared" si="76"/>
        <v>320614.52</v>
      </c>
      <c r="F148" s="184"/>
      <c r="G148" s="92"/>
      <c r="H148" s="186">
        <f t="shared" si="77"/>
        <v>0</v>
      </c>
      <c r="I148" s="91"/>
      <c r="J148" s="92"/>
      <c r="K148" s="93">
        <f t="shared" si="78"/>
        <v>0</v>
      </c>
    </row>
    <row r="149" spans="1:11" x14ac:dyDescent="0.25">
      <c r="A149" s="106" t="s">
        <v>591</v>
      </c>
      <c r="B149" s="94" t="s">
        <v>592</v>
      </c>
      <c r="C149" s="185">
        <f>SUM(C144:C148)</f>
        <v>7194900.5199999996</v>
      </c>
      <c r="D149" s="96">
        <f t="shared" ref="D149:K149" si="79">SUM(D144:D148)</f>
        <v>-3932384</v>
      </c>
      <c r="E149" s="188">
        <f t="shared" si="79"/>
        <v>3262516.52</v>
      </c>
      <c r="F149" s="185">
        <f t="shared" si="79"/>
        <v>0</v>
      </c>
      <c r="G149" s="96">
        <f t="shared" si="79"/>
        <v>0</v>
      </c>
      <c r="H149" s="188">
        <f t="shared" si="79"/>
        <v>0</v>
      </c>
      <c r="I149" s="95">
        <f t="shared" si="79"/>
        <v>0</v>
      </c>
      <c r="J149" s="95">
        <f t="shared" si="79"/>
        <v>0</v>
      </c>
      <c r="K149" s="95">
        <f t="shared" si="79"/>
        <v>0</v>
      </c>
    </row>
    <row r="150" spans="1:11" x14ac:dyDescent="0.25">
      <c r="A150" s="106" t="s">
        <v>593</v>
      </c>
      <c r="B150" s="90" t="s">
        <v>594</v>
      </c>
      <c r="C150" s="184">
        <f>Rovatonként!K495</f>
        <v>2118315</v>
      </c>
      <c r="D150" s="92">
        <f>Rovatonként!L495-Kotelezo!G150</f>
        <v>2728570</v>
      </c>
      <c r="E150" s="186">
        <f t="shared" si="76"/>
        <v>4846885</v>
      </c>
      <c r="F150" s="184"/>
      <c r="G150" s="92"/>
      <c r="H150" s="186">
        <f t="shared" si="77"/>
        <v>0</v>
      </c>
      <c r="I150" s="91"/>
      <c r="J150" s="92"/>
      <c r="K150" s="93">
        <f t="shared" si="78"/>
        <v>0</v>
      </c>
    </row>
    <row r="151" spans="1:11" x14ac:dyDescent="0.25">
      <c r="A151" s="106" t="s">
        <v>595</v>
      </c>
      <c r="B151" s="90" t="s">
        <v>596</v>
      </c>
      <c r="C151" s="184">
        <f>Rovatonként!K497</f>
        <v>0</v>
      </c>
      <c r="D151" s="92">
        <f>Rovatonként!L497</f>
        <v>0</v>
      </c>
      <c r="E151" s="186">
        <f t="shared" si="76"/>
        <v>0</v>
      </c>
      <c r="F151" s="184"/>
      <c r="G151" s="92"/>
      <c r="H151" s="186">
        <f t="shared" si="77"/>
        <v>0</v>
      </c>
      <c r="I151" s="91"/>
      <c r="J151" s="92"/>
      <c r="K151" s="93">
        <f t="shared" si="78"/>
        <v>0</v>
      </c>
    </row>
    <row r="152" spans="1:11" ht="25.5" x14ac:dyDescent="0.25">
      <c r="A152" s="106" t="s">
        <v>597</v>
      </c>
      <c r="B152" s="90" t="s">
        <v>598</v>
      </c>
      <c r="C152" s="184">
        <f>Rovatonként!K498</f>
        <v>571945.05000000005</v>
      </c>
      <c r="D152" s="92">
        <f>Rovatonként!L498-Kotelezo!G152</f>
        <v>736714</v>
      </c>
      <c r="E152" s="186">
        <f t="shared" si="76"/>
        <v>1308659.05</v>
      </c>
      <c r="F152" s="184"/>
      <c r="G152" s="92"/>
      <c r="H152" s="186">
        <f t="shared" si="77"/>
        <v>0</v>
      </c>
      <c r="I152" s="91"/>
      <c r="J152" s="92"/>
      <c r="K152" s="93">
        <f t="shared" si="78"/>
        <v>0</v>
      </c>
    </row>
    <row r="153" spans="1:11" x14ac:dyDescent="0.25">
      <c r="A153" s="106" t="s">
        <v>599</v>
      </c>
      <c r="B153" s="94" t="s">
        <v>600</v>
      </c>
      <c r="C153" s="185">
        <f>SUM(C150:C152)</f>
        <v>2690260.05</v>
      </c>
      <c r="D153" s="96">
        <f t="shared" ref="D153:I153" si="80">SUM(D150:D152)</f>
        <v>3465284</v>
      </c>
      <c r="E153" s="188">
        <f t="shared" si="80"/>
        <v>6155544.0499999998</v>
      </c>
      <c r="F153" s="185">
        <f t="shared" si="80"/>
        <v>0</v>
      </c>
      <c r="G153" s="96">
        <f t="shared" si="80"/>
        <v>0</v>
      </c>
      <c r="H153" s="188">
        <f t="shared" si="80"/>
        <v>0</v>
      </c>
      <c r="I153" s="95">
        <f t="shared" si="80"/>
        <v>0</v>
      </c>
      <c r="J153" s="96">
        <f t="shared" ref="J153:K153" si="81">SUM(J150:J152)</f>
        <v>0</v>
      </c>
      <c r="K153" s="97">
        <f t="shared" si="81"/>
        <v>0</v>
      </c>
    </row>
    <row r="154" spans="1:11" ht="25.5" x14ac:dyDescent="0.25">
      <c r="A154" s="106" t="s">
        <v>601</v>
      </c>
      <c r="B154" s="90" t="s">
        <v>602</v>
      </c>
      <c r="C154" s="184">
        <v>0</v>
      </c>
      <c r="D154" s="92">
        <f>Rovatonként!L560</f>
        <v>0</v>
      </c>
      <c r="E154" s="186">
        <f t="shared" si="76"/>
        <v>0</v>
      </c>
      <c r="F154" s="184"/>
      <c r="G154" s="92"/>
      <c r="H154" s="186">
        <f t="shared" si="77"/>
        <v>0</v>
      </c>
      <c r="I154" s="91"/>
      <c r="J154" s="92"/>
      <c r="K154" s="93">
        <f t="shared" si="78"/>
        <v>0</v>
      </c>
    </row>
    <row r="155" spans="1:11" x14ac:dyDescent="0.25">
      <c r="A155" s="106" t="s">
        <v>603</v>
      </c>
      <c r="B155" s="94" t="s">
        <v>604</v>
      </c>
      <c r="C155" s="185">
        <v>0</v>
      </c>
      <c r="D155" s="96">
        <f t="shared" ref="D155:E155" si="82">SUM(D154)</f>
        <v>0</v>
      </c>
      <c r="E155" s="187">
        <f t="shared" si="82"/>
        <v>0</v>
      </c>
      <c r="F155" s="185">
        <v>0</v>
      </c>
      <c r="G155" s="96">
        <f t="shared" ref="G155:K155" si="83">SUM(G154)</f>
        <v>0</v>
      </c>
      <c r="H155" s="187">
        <f t="shared" si="83"/>
        <v>0</v>
      </c>
      <c r="I155" s="95">
        <f t="shared" si="83"/>
        <v>0</v>
      </c>
      <c r="J155" s="96">
        <f t="shared" si="83"/>
        <v>0</v>
      </c>
      <c r="K155" s="97">
        <f t="shared" si="83"/>
        <v>0</v>
      </c>
    </row>
    <row r="156" spans="1:11" ht="25.5" x14ac:dyDescent="0.25">
      <c r="A156" s="106" t="s">
        <v>605</v>
      </c>
      <c r="B156" s="94" t="s">
        <v>606</v>
      </c>
      <c r="C156" s="185">
        <f>C92+C93+C122+C131+C143+C149+C153+C155</f>
        <v>72957231.569999993</v>
      </c>
      <c r="D156" s="96">
        <f t="shared" ref="D156:I156" si="84">D92+D93+D122+D131+D143+D149+D153+D155</f>
        <v>3947682</v>
      </c>
      <c r="E156" s="188">
        <f t="shared" si="84"/>
        <v>76904913.569999993</v>
      </c>
      <c r="F156" s="185">
        <f t="shared" si="84"/>
        <v>2524000</v>
      </c>
      <c r="G156" s="96">
        <f t="shared" si="84"/>
        <v>0</v>
      </c>
      <c r="H156" s="188">
        <f t="shared" si="84"/>
        <v>2524000</v>
      </c>
      <c r="I156" s="95">
        <f t="shared" si="84"/>
        <v>0</v>
      </c>
      <c r="J156" s="96">
        <f t="shared" ref="J156:K156" si="85">J92+J93+J122+J131+J143+J149+J153+J155</f>
        <v>0</v>
      </c>
      <c r="K156" s="97">
        <f t="shared" si="85"/>
        <v>0</v>
      </c>
    </row>
    <row r="157" spans="1:11" ht="25.5" x14ac:dyDescent="0.25">
      <c r="A157" s="106" t="s">
        <v>607</v>
      </c>
      <c r="B157" s="90" t="s">
        <v>608</v>
      </c>
      <c r="C157" s="184">
        <f>Rovatonként!K562</f>
        <v>699768</v>
      </c>
      <c r="D157" s="92">
        <f>Rovatonként!L562-Kotelezo!G157</f>
        <v>0</v>
      </c>
      <c r="E157" s="186">
        <f t="shared" si="76"/>
        <v>699768</v>
      </c>
      <c r="F157" s="184"/>
      <c r="G157" s="92"/>
      <c r="H157" s="186">
        <f t="shared" si="77"/>
        <v>0</v>
      </c>
      <c r="I157" s="91"/>
      <c r="J157" s="92"/>
      <c r="K157" s="93">
        <f t="shared" si="78"/>
        <v>0</v>
      </c>
    </row>
    <row r="158" spans="1:11" ht="25.5" x14ac:dyDescent="0.25">
      <c r="A158" s="106" t="s">
        <v>609</v>
      </c>
      <c r="B158" s="90" t="s">
        <v>610</v>
      </c>
      <c r="C158" s="91"/>
      <c r="D158" s="92"/>
      <c r="E158" s="93">
        <f t="shared" si="76"/>
        <v>0</v>
      </c>
      <c r="F158" s="184"/>
      <c r="G158" s="92"/>
      <c r="H158" s="186">
        <f t="shared" si="77"/>
        <v>0</v>
      </c>
      <c r="I158" s="91"/>
      <c r="J158" s="92"/>
      <c r="K158" s="93">
        <f t="shared" si="78"/>
        <v>0</v>
      </c>
    </row>
    <row r="159" spans="1:11" ht="25.5" x14ac:dyDescent="0.25">
      <c r="A159" s="106" t="s">
        <v>611</v>
      </c>
      <c r="B159" s="90" t="s">
        <v>612</v>
      </c>
      <c r="C159" s="91">
        <f>C157+C158</f>
        <v>699768</v>
      </c>
      <c r="D159" s="92">
        <f t="shared" ref="D159:E159" si="86">SUM(D157:D158)</f>
        <v>0</v>
      </c>
      <c r="E159" s="93">
        <f t="shared" si="86"/>
        <v>699768</v>
      </c>
      <c r="F159" s="184">
        <v>0</v>
      </c>
      <c r="G159" s="92">
        <f t="shared" ref="G159:K159" si="87">SUM(G157:G158)</f>
        <v>0</v>
      </c>
      <c r="H159" s="186">
        <f t="shared" si="87"/>
        <v>0</v>
      </c>
      <c r="I159" s="91">
        <f t="shared" si="87"/>
        <v>0</v>
      </c>
      <c r="J159" s="92">
        <f t="shared" si="87"/>
        <v>0</v>
      </c>
      <c r="K159" s="93">
        <f t="shared" si="87"/>
        <v>0</v>
      </c>
    </row>
    <row r="160" spans="1:11" ht="25.5" x14ac:dyDescent="0.25">
      <c r="A160" s="106" t="s">
        <v>613</v>
      </c>
      <c r="B160" s="94" t="s">
        <v>614</v>
      </c>
      <c r="C160" s="185">
        <f>C159</f>
        <v>699768</v>
      </c>
      <c r="D160" s="96">
        <f t="shared" ref="D160:I160" si="88">D159</f>
        <v>0</v>
      </c>
      <c r="E160" s="188">
        <f t="shared" si="88"/>
        <v>699768</v>
      </c>
      <c r="F160" s="185">
        <f t="shared" si="88"/>
        <v>0</v>
      </c>
      <c r="G160" s="96">
        <f t="shared" si="88"/>
        <v>0</v>
      </c>
      <c r="H160" s="188">
        <f t="shared" si="88"/>
        <v>0</v>
      </c>
      <c r="I160" s="95">
        <f t="shared" si="88"/>
        <v>0</v>
      </c>
      <c r="J160" s="96">
        <f t="shared" ref="J160:K160" si="89">J159</f>
        <v>0</v>
      </c>
      <c r="K160" s="97">
        <f t="shared" si="89"/>
        <v>0</v>
      </c>
    </row>
    <row r="161" spans="1:11" ht="16.5" thickBot="1" x14ac:dyDescent="0.3">
      <c r="A161" s="107" t="s">
        <v>615</v>
      </c>
      <c r="B161" s="99" t="s">
        <v>616</v>
      </c>
      <c r="C161" s="379">
        <f>C156+C160</f>
        <v>73656999.569999993</v>
      </c>
      <c r="D161" s="101">
        <f t="shared" ref="D161:I161" si="90">D156+D160</f>
        <v>3947682</v>
      </c>
      <c r="E161" s="380">
        <f t="shared" si="90"/>
        <v>77604681.569999993</v>
      </c>
      <c r="F161" s="379">
        <f t="shared" si="90"/>
        <v>2524000</v>
      </c>
      <c r="G161" s="101">
        <f t="shared" si="90"/>
        <v>0</v>
      </c>
      <c r="H161" s="380">
        <f t="shared" si="90"/>
        <v>2524000</v>
      </c>
      <c r="I161" s="100">
        <f t="shared" si="90"/>
        <v>0</v>
      </c>
      <c r="J161" s="101">
        <f t="shared" ref="J161:K161" si="91">J156+J160</f>
        <v>0</v>
      </c>
      <c r="K161" s="102">
        <f t="shared" si="91"/>
        <v>0</v>
      </c>
    </row>
  </sheetData>
  <mergeCells count="13">
    <mergeCell ref="A76:A77"/>
    <mergeCell ref="B76:B77"/>
    <mergeCell ref="C76:E76"/>
    <mergeCell ref="F76:H76"/>
    <mergeCell ref="I76:K76"/>
    <mergeCell ref="A1:K1"/>
    <mergeCell ref="A3:K3"/>
    <mergeCell ref="A4:E4"/>
    <mergeCell ref="A5:A6"/>
    <mergeCell ref="B5:B6"/>
    <mergeCell ref="C5:E5"/>
    <mergeCell ref="F5:H5"/>
    <mergeCell ref="I5:K5"/>
  </mergeCells>
  <pageMargins left="0.8012731481481481" right="0.23622047244094491" top="0.61" bottom="0.74803149606299213" header="0.31496062992125984" footer="0.31496062992125984"/>
  <pageSetup paperSize="9" scale="42" fitToHeight="2" orientation="portrait" r:id="rId1"/>
  <headerFooter>
    <oddHeader>&amp;C&amp;P</oddHeader>
  </headerFooter>
  <rowBreaks count="1" manualBreakCount="1">
    <brk id="7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K35"/>
  <sheetViews>
    <sheetView view="pageBreakPreview" zoomScale="60" zoomScaleNormal="100" workbookViewId="0">
      <selection activeCell="F10" sqref="F10"/>
    </sheetView>
  </sheetViews>
  <sheetFormatPr defaultRowHeight="15.75" x14ac:dyDescent="0.2"/>
  <cols>
    <col min="1" max="1" width="4.5546875" style="294" customWidth="1"/>
    <col min="2" max="2" width="32" style="294" customWidth="1"/>
    <col min="3" max="5" width="10.33203125" style="291" customWidth="1"/>
    <col min="6" max="6" width="36.77734375" style="291" customWidth="1"/>
    <col min="7" max="9" width="10.33203125" style="291" customWidth="1"/>
    <col min="10" max="10" width="3.21875" style="291" customWidth="1"/>
    <col min="11" max="11" width="0" style="291" hidden="1" customWidth="1"/>
    <col min="12" max="256" width="8.88671875" style="291"/>
    <col min="257" max="257" width="4.5546875" style="291" customWidth="1"/>
    <col min="258" max="258" width="32" style="291" customWidth="1"/>
    <col min="259" max="261" width="10.33203125" style="291" customWidth="1"/>
    <col min="262" max="262" width="36.77734375" style="291" customWidth="1"/>
    <col min="263" max="265" width="10.33203125" style="291" customWidth="1"/>
    <col min="266" max="266" width="3.21875" style="291" customWidth="1"/>
    <col min="267" max="512" width="8.88671875" style="291"/>
    <col min="513" max="513" width="4.5546875" style="291" customWidth="1"/>
    <col min="514" max="514" width="32" style="291" customWidth="1"/>
    <col min="515" max="517" width="10.33203125" style="291" customWidth="1"/>
    <col min="518" max="518" width="36.77734375" style="291" customWidth="1"/>
    <col min="519" max="521" width="10.33203125" style="291" customWidth="1"/>
    <col min="522" max="522" width="3.21875" style="291" customWidth="1"/>
    <col min="523" max="768" width="8.88671875" style="291"/>
    <col min="769" max="769" width="4.5546875" style="291" customWidth="1"/>
    <col min="770" max="770" width="32" style="291" customWidth="1"/>
    <col min="771" max="773" width="10.33203125" style="291" customWidth="1"/>
    <col min="774" max="774" width="36.77734375" style="291" customWidth="1"/>
    <col min="775" max="777" width="10.33203125" style="291" customWidth="1"/>
    <col min="778" max="778" width="3.21875" style="291" customWidth="1"/>
    <col min="779" max="1024" width="8.88671875" style="291"/>
    <col min="1025" max="1025" width="4.5546875" style="291" customWidth="1"/>
    <col min="1026" max="1026" width="32" style="291" customWidth="1"/>
    <col min="1027" max="1029" width="10.33203125" style="291" customWidth="1"/>
    <col min="1030" max="1030" width="36.77734375" style="291" customWidth="1"/>
    <col min="1031" max="1033" width="10.33203125" style="291" customWidth="1"/>
    <col min="1034" max="1034" width="3.21875" style="291" customWidth="1"/>
    <col min="1035" max="1280" width="8.88671875" style="291"/>
    <col min="1281" max="1281" width="4.5546875" style="291" customWidth="1"/>
    <col min="1282" max="1282" width="32" style="291" customWidth="1"/>
    <col min="1283" max="1285" width="10.33203125" style="291" customWidth="1"/>
    <col min="1286" max="1286" width="36.77734375" style="291" customWidth="1"/>
    <col min="1287" max="1289" width="10.33203125" style="291" customWidth="1"/>
    <col min="1290" max="1290" width="3.21875" style="291" customWidth="1"/>
    <col min="1291" max="1536" width="8.88671875" style="291"/>
    <col min="1537" max="1537" width="4.5546875" style="291" customWidth="1"/>
    <col min="1538" max="1538" width="32" style="291" customWidth="1"/>
    <col min="1539" max="1541" width="10.33203125" style="291" customWidth="1"/>
    <col min="1542" max="1542" width="36.77734375" style="291" customWidth="1"/>
    <col min="1543" max="1545" width="10.33203125" style="291" customWidth="1"/>
    <col min="1546" max="1546" width="3.21875" style="291" customWidth="1"/>
    <col min="1547" max="1792" width="8.88671875" style="291"/>
    <col min="1793" max="1793" width="4.5546875" style="291" customWidth="1"/>
    <col min="1794" max="1794" width="32" style="291" customWidth="1"/>
    <col min="1795" max="1797" width="10.33203125" style="291" customWidth="1"/>
    <col min="1798" max="1798" width="36.77734375" style="291" customWidth="1"/>
    <col min="1799" max="1801" width="10.33203125" style="291" customWidth="1"/>
    <col min="1802" max="1802" width="3.21875" style="291" customWidth="1"/>
    <col min="1803" max="2048" width="8.88671875" style="291"/>
    <col min="2049" max="2049" width="4.5546875" style="291" customWidth="1"/>
    <col min="2050" max="2050" width="32" style="291" customWidth="1"/>
    <col min="2051" max="2053" width="10.33203125" style="291" customWidth="1"/>
    <col min="2054" max="2054" width="36.77734375" style="291" customWidth="1"/>
    <col min="2055" max="2057" width="10.33203125" style="291" customWidth="1"/>
    <col min="2058" max="2058" width="3.21875" style="291" customWidth="1"/>
    <col min="2059" max="2304" width="8.88671875" style="291"/>
    <col min="2305" max="2305" width="4.5546875" style="291" customWidth="1"/>
    <col min="2306" max="2306" width="32" style="291" customWidth="1"/>
    <col min="2307" max="2309" width="10.33203125" style="291" customWidth="1"/>
    <col min="2310" max="2310" width="36.77734375" style="291" customWidth="1"/>
    <col min="2311" max="2313" width="10.33203125" style="291" customWidth="1"/>
    <col min="2314" max="2314" width="3.21875" style="291" customWidth="1"/>
    <col min="2315" max="2560" width="8.88671875" style="291"/>
    <col min="2561" max="2561" width="4.5546875" style="291" customWidth="1"/>
    <col min="2562" max="2562" width="32" style="291" customWidth="1"/>
    <col min="2563" max="2565" width="10.33203125" style="291" customWidth="1"/>
    <col min="2566" max="2566" width="36.77734375" style="291" customWidth="1"/>
    <col min="2567" max="2569" width="10.33203125" style="291" customWidth="1"/>
    <col min="2570" max="2570" width="3.21875" style="291" customWidth="1"/>
    <col min="2571" max="2816" width="8.88671875" style="291"/>
    <col min="2817" max="2817" width="4.5546875" style="291" customWidth="1"/>
    <col min="2818" max="2818" width="32" style="291" customWidth="1"/>
    <col min="2819" max="2821" width="10.33203125" style="291" customWidth="1"/>
    <col min="2822" max="2822" width="36.77734375" style="291" customWidth="1"/>
    <col min="2823" max="2825" width="10.33203125" style="291" customWidth="1"/>
    <col min="2826" max="2826" width="3.21875" style="291" customWidth="1"/>
    <col min="2827" max="3072" width="8.88671875" style="291"/>
    <col min="3073" max="3073" width="4.5546875" style="291" customWidth="1"/>
    <col min="3074" max="3074" width="32" style="291" customWidth="1"/>
    <col min="3075" max="3077" width="10.33203125" style="291" customWidth="1"/>
    <col min="3078" max="3078" width="36.77734375" style="291" customWidth="1"/>
    <col min="3079" max="3081" width="10.33203125" style="291" customWidth="1"/>
    <col min="3082" max="3082" width="3.21875" style="291" customWidth="1"/>
    <col min="3083" max="3328" width="8.88671875" style="291"/>
    <col min="3329" max="3329" width="4.5546875" style="291" customWidth="1"/>
    <col min="3330" max="3330" width="32" style="291" customWidth="1"/>
    <col min="3331" max="3333" width="10.33203125" style="291" customWidth="1"/>
    <col min="3334" max="3334" width="36.77734375" style="291" customWidth="1"/>
    <col min="3335" max="3337" width="10.33203125" style="291" customWidth="1"/>
    <col min="3338" max="3338" width="3.21875" style="291" customWidth="1"/>
    <col min="3339" max="3584" width="8.88671875" style="291"/>
    <col min="3585" max="3585" width="4.5546875" style="291" customWidth="1"/>
    <col min="3586" max="3586" width="32" style="291" customWidth="1"/>
    <col min="3587" max="3589" width="10.33203125" style="291" customWidth="1"/>
    <col min="3590" max="3590" width="36.77734375" style="291" customWidth="1"/>
    <col min="3591" max="3593" width="10.33203125" style="291" customWidth="1"/>
    <col min="3594" max="3594" width="3.21875" style="291" customWidth="1"/>
    <col min="3595" max="3840" width="8.88671875" style="291"/>
    <col min="3841" max="3841" width="4.5546875" style="291" customWidth="1"/>
    <col min="3842" max="3842" width="32" style="291" customWidth="1"/>
    <col min="3843" max="3845" width="10.33203125" style="291" customWidth="1"/>
    <col min="3846" max="3846" width="36.77734375" style="291" customWidth="1"/>
    <col min="3847" max="3849" width="10.33203125" style="291" customWidth="1"/>
    <col min="3850" max="3850" width="3.21875" style="291" customWidth="1"/>
    <col min="3851" max="4096" width="8.88671875" style="291"/>
    <col min="4097" max="4097" width="4.5546875" style="291" customWidth="1"/>
    <col min="4098" max="4098" width="32" style="291" customWidth="1"/>
    <col min="4099" max="4101" width="10.33203125" style="291" customWidth="1"/>
    <col min="4102" max="4102" width="36.77734375" style="291" customWidth="1"/>
    <col min="4103" max="4105" width="10.33203125" style="291" customWidth="1"/>
    <col min="4106" max="4106" width="3.21875" style="291" customWidth="1"/>
    <col min="4107" max="4352" width="8.88671875" style="291"/>
    <col min="4353" max="4353" width="4.5546875" style="291" customWidth="1"/>
    <col min="4354" max="4354" width="32" style="291" customWidth="1"/>
    <col min="4355" max="4357" width="10.33203125" style="291" customWidth="1"/>
    <col min="4358" max="4358" width="36.77734375" style="291" customWidth="1"/>
    <col min="4359" max="4361" width="10.33203125" style="291" customWidth="1"/>
    <col min="4362" max="4362" width="3.21875" style="291" customWidth="1"/>
    <col min="4363" max="4608" width="8.88671875" style="291"/>
    <col min="4609" max="4609" width="4.5546875" style="291" customWidth="1"/>
    <col min="4610" max="4610" width="32" style="291" customWidth="1"/>
    <col min="4611" max="4613" width="10.33203125" style="291" customWidth="1"/>
    <col min="4614" max="4614" width="36.77734375" style="291" customWidth="1"/>
    <col min="4615" max="4617" width="10.33203125" style="291" customWidth="1"/>
    <col min="4618" max="4618" width="3.21875" style="291" customWidth="1"/>
    <col min="4619" max="4864" width="8.88671875" style="291"/>
    <col min="4865" max="4865" width="4.5546875" style="291" customWidth="1"/>
    <col min="4866" max="4866" width="32" style="291" customWidth="1"/>
    <col min="4867" max="4869" width="10.33203125" style="291" customWidth="1"/>
    <col min="4870" max="4870" width="36.77734375" style="291" customWidth="1"/>
    <col min="4871" max="4873" width="10.33203125" style="291" customWidth="1"/>
    <col min="4874" max="4874" width="3.21875" style="291" customWidth="1"/>
    <col min="4875" max="5120" width="8.88671875" style="291"/>
    <col min="5121" max="5121" width="4.5546875" style="291" customWidth="1"/>
    <col min="5122" max="5122" width="32" style="291" customWidth="1"/>
    <col min="5123" max="5125" width="10.33203125" style="291" customWidth="1"/>
    <col min="5126" max="5126" width="36.77734375" style="291" customWidth="1"/>
    <col min="5127" max="5129" width="10.33203125" style="291" customWidth="1"/>
    <col min="5130" max="5130" width="3.21875" style="291" customWidth="1"/>
    <col min="5131" max="5376" width="8.88671875" style="291"/>
    <col min="5377" max="5377" width="4.5546875" style="291" customWidth="1"/>
    <col min="5378" max="5378" width="32" style="291" customWidth="1"/>
    <col min="5379" max="5381" width="10.33203125" style="291" customWidth="1"/>
    <col min="5382" max="5382" width="36.77734375" style="291" customWidth="1"/>
    <col min="5383" max="5385" width="10.33203125" style="291" customWidth="1"/>
    <col min="5386" max="5386" width="3.21875" style="291" customWidth="1"/>
    <col min="5387" max="5632" width="8.88671875" style="291"/>
    <col min="5633" max="5633" width="4.5546875" style="291" customWidth="1"/>
    <col min="5634" max="5634" width="32" style="291" customWidth="1"/>
    <col min="5635" max="5637" width="10.33203125" style="291" customWidth="1"/>
    <col min="5638" max="5638" width="36.77734375" style="291" customWidth="1"/>
    <col min="5639" max="5641" width="10.33203125" style="291" customWidth="1"/>
    <col min="5642" max="5642" width="3.21875" style="291" customWidth="1"/>
    <col min="5643" max="5888" width="8.88671875" style="291"/>
    <col min="5889" max="5889" width="4.5546875" style="291" customWidth="1"/>
    <col min="5890" max="5890" width="32" style="291" customWidth="1"/>
    <col min="5891" max="5893" width="10.33203125" style="291" customWidth="1"/>
    <col min="5894" max="5894" width="36.77734375" style="291" customWidth="1"/>
    <col min="5895" max="5897" width="10.33203125" style="291" customWidth="1"/>
    <col min="5898" max="5898" width="3.21875" style="291" customWidth="1"/>
    <col min="5899" max="6144" width="8.88671875" style="291"/>
    <col min="6145" max="6145" width="4.5546875" style="291" customWidth="1"/>
    <col min="6146" max="6146" width="32" style="291" customWidth="1"/>
    <col min="6147" max="6149" width="10.33203125" style="291" customWidth="1"/>
    <col min="6150" max="6150" width="36.77734375" style="291" customWidth="1"/>
    <col min="6151" max="6153" width="10.33203125" style="291" customWidth="1"/>
    <col min="6154" max="6154" width="3.21875" style="291" customWidth="1"/>
    <col min="6155" max="6400" width="8.88671875" style="291"/>
    <col min="6401" max="6401" width="4.5546875" style="291" customWidth="1"/>
    <col min="6402" max="6402" width="32" style="291" customWidth="1"/>
    <col min="6403" max="6405" width="10.33203125" style="291" customWidth="1"/>
    <col min="6406" max="6406" width="36.77734375" style="291" customWidth="1"/>
    <col min="6407" max="6409" width="10.33203125" style="291" customWidth="1"/>
    <col min="6410" max="6410" width="3.21875" style="291" customWidth="1"/>
    <col min="6411" max="6656" width="8.88671875" style="291"/>
    <col min="6657" max="6657" width="4.5546875" style="291" customWidth="1"/>
    <col min="6658" max="6658" width="32" style="291" customWidth="1"/>
    <col min="6659" max="6661" width="10.33203125" style="291" customWidth="1"/>
    <col min="6662" max="6662" width="36.77734375" style="291" customWidth="1"/>
    <col min="6663" max="6665" width="10.33203125" style="291" customWidth="1"/>
    <col min="6666" max="6666" width="3.21875" style="291" customWidth="1"/>
    <col min="6667" max="6912" width="8.88671875" style="291"/>
    <col min="6913" max="6913" width="4.5546875" style="291" customWidth="1"/>
    <col min="6914" max="6914" width="32" style="291" customWidth="1"/>
    <col min="6915" max="6917" width="10.33203125" style="291" customWidth="1"/>
    <col min="6918" max="6918" width="36.77734375" style="291" customWidth="1"/>
    <col min="6919" max="6921" width="10.33203125" style="291" customWidth="1"/>
    <col min="6922" max="6922" width="3.21875" style="291" customWidth="1"/>
    <col min="6923" max="7168" width="8.88671875" style="291"/>
    <col min="7169" max="7169" width="4.5546875" style="291" customWidth="1"/>
    <col min="7170" max="7170" width="32" style="291" customWidth="1"/>
    <col min="7171" max="7173" width="10.33203125" style="291" customWidth="1"/>
    <col min="7174" max="7174" width="36.77734375" style="291" customWidth="1"/>
    <col min="7175" max="7177" width="10.33203125" style="291" customWidth="1"/>
    <col min="7178" max="7178" width="3.21875" style="291" customWidth="1"/>
    <col min="7179" max="7424" width="8.88671875" style="291"/>
    <col min="7425" max="7425" width="4.5546875" style="291" customWidth="1"/>
    <col min="7426" max="7426" width="32" style="291" customWidth="1"/>
    <col min="7427" max="7429" width="10.33203125" style="291" customWidth="1"/>
    <col min="7430" max="7430" width="36.77734375" style="291" customWidth="1"/>
    <col min="7431" max="7433" width="10.33203125" style="291" customWidth="1"/>
    <col min="7434" max="7434" width="3.21875" style="291" customWidth="1"/>
    <col min="7435" max="7680" width="8.88671875" style="291"/>
    <col min="7681" max="7681" width="4.5546875" style="291" customWidth="1"/>
    <col min="7682" max="7682" width="32" style="291" customWidth="1"/>
    <col min="7683" max="7685" width="10.33203125" style="291" customWidth="1"/>
    <col min="7686" max="7686" width="36.77734375" style="291" customWidth="1"/>
    <col min="7687" max="7689" width="10.33203125" style="291" customWidth="1"/>
    <col min="7690" max="7690" width="3.21875" style="291" customWidth="1"/>
    <col min="7691" max="7936" width="8.88671875" style="291"/>
    <col min="7937" max="7937" width="4.5546875" style="291" customWidth="1"/>
    <col min="7938" max="7938" width="32" style="291" customWidth="1"/>
    <col min="7939" max="7941" width="10.33203125" style="291" customWidth="1"/>
    <col min="7942" max="7942" width="36.77734375" style="291" customWidth="1"/>
    <col min="7943" max="7945" width="10.33203125" style="291" customWidth="1"/>
    <col min="7946" max="7946" width="3.21875" style="291" customWidth="1"/>
    <col min="7947" max="8192" width="8.88671875" style="291"/>
    <col min="8193" max="8193" width="4.5546875" style="291" customWidth="1"/>
    <col min="8194" max="8194" width="32" style="291" customWidth="1"/>
    <col min="8195" max="8197" width="10.33203125" style="291" customWidth="1"/>
    <col min="8198" max="8198" width="36.77734375" style="291" customWidth="1"/>
    <col min="8199" max="8201" width="10.33203125" style="291" customWidth="1"/>
    <col min="8202" max="8202" width="3.21875" style="291" customWidth="1"/>
    <col min="8203" max="8448" width="8.88671875" style="291"/>
    <col min="8449" max="8449" width="4.5546875" style="291" customWidth="1"/>
    <col min="8450" max="8450" width="32" style="291" customWidth="1"/>
    <col min="8451" max="8453" width="10.33203125" style="291" customWidth="1"/>
    <col min="8454" max="8454" width="36.77734375" style="291" customWidth="1"/>
    <col min="8455" max="8457" width="10.33203125" style="291" customWidth="1"/>
    <col min="8458" max="8458" width="3.21875" style="291" customWidth="1"/>
    <col min="8459" max="8704" width="8.88671875" style="291"/>
    <col min="8705" max="8705" width="4.5546875" style="291" customWidth="1"/>
    <col min="8706" max="8706" width="32" style="291" customWidth="1"/>
    <col min="8707" max="8709" width="10.33203125" style="291" customWidth="1"/>
    <col min="8710" max="8710" width="36.77734375" style="291" customWidth="1"/>
    <col min="8711" max="8713" width="10.33203125" style="291" customWidth="1"/>
    <col min="8714" max="8714" width="3.21875" style="291" customWidth="1"/>
    <col min="8715" max="8960" width="8.88671875" style="291"/>
    <col min="8961" max="8961" width="4.5546875" style="291" customWidth="1"/>
    <col min="8962" max="8962" width="32" style="291" customWidth="1"/>
    <col min="8963" max="8965" width="10.33203125" style="291" customWidth="1"/>
    <col min="8966" max="8966" width="36.77734375" style="291" customWidth="1"/>
    <col min="8967" max="8969" width="10.33203125" style="291" customWidth="1"/>
    <col min="8970" max="8970" width="3.21875" style="291" customWidth="1"/>
    <col min="8971" max="9216" width="8.88671875" style="291"/>
    <col min="9217" max="9217" width="4.5546875" style="291" customWidth="1"/>
    <col min="9218" max="9218" width="32" style="291" customWidth="1"/>
    <col min="9219" max="9221" width="10.33203125" style="291" customWidth="1"/>
    <col min="9222" max="9222" width="36.77734375" style="291" customWidth="1"/>
    <col min="9223" max="9225" width="10.33203125" style="291" customWidth="1"/>
    <col min="9226" max="9226" width="3.21875" style="291" customWidth="1"/>
    <col min="9227" max="9472" width="8.88671875" style="291"/>
    <col min="9473" max="9473" width="4.5546875" style="291" customWidth="1"/>
    <col min="9474" max="9474" width="32" style="291" customWidth="1"/>
    <col min="9475" max="9477" width="10.33203125" style="291" customWidth="1"/>
    <col min="9478" max="9478" width="36.77734375" style="291" customWidth="1"/>
    <col min="9479" max="9481" width="10.33203125" style="291" customWidth="1"/>
    <col min="9482" max="9482" width="3.21875" style="291" customWidth="1"/>
    <col min="9483" max="9728" width="8.88671875" style="291"/>
    <col min="9729" max="9729" width="4.5546875" style="291" customWidth="1"/>
    <col min="9730" max="9730" width="32" style="291" customWidth="1"/>
    <col min="9731" max="9733" width="10.33203125" style="291" customWidth="1"/>
    <col min="9734" max="9734" width="36.77734375" style="291" customWidth="1"/>
    <col min="9735" max="9737" width="10.33203125" style="291" customWidth="1"/>
    <col min="9738" max="9738" width="3.21875" style="291" customWidth="1"/>
    <col min="9739" max="9984" width="8.88671875" style="291"/>
    <col min="9985" max="9985" width="4.5546875" style="291" customWidth="1"/>
    <col min="9986" max="9986" width="32" style="291" customWidth="1"/>
    <col min="9987" max="9989" width="10.33203125" style="291" customWidth="1"/>
    <col min="9990" max="9990" width="36.77734375" style="291" customWidth="1"/>
    <col min="9991" max="9993" width="10.33203125" style="291" customWidth="1"/>
    <col min="9994" max="9994" width="3.21875" style="291" customWidth="1"/>
    <col min="9995" max="10240" width="8.88671875" style="291"/>
    <col min="10241" max="10241" width="4.5546875" style="291" customWidth="1"/>
    <col min="10242" max="10242" width="32" style="291" customWidth="1"/>
    <col min="10243" max="10245" width="10.33203125" style="291" customWidth="1"/>
    <col min="10246" max="10246" width="36.77734375" style="291" customWidth="1"/>
    <col min="10247" max="10249" width="10.33203125" style="291" customWidth="1"/>
    <col min="10250" max="10250" width="3.21875" style="291" customWidth="1"/>
    <col min="10251" max="10496" width="8.88671875" style="291"/>
    <col min="10497" max="10497" width="4.5546875" style="291" customWidth="1"/>
    <col min="10498" max="10498" width="32" style="291" customWidth="1"/>
    <col min="10499" max="10501" width="10.33203125" style="291" customWidth="1"/>
    <col min="10502" max="10502" width="36.77734375" style="291" customWidth="1"/>
    <col min="10503" max="10505" width="10.33203125" style="291" customWidth="1"/>
    <col min="10506" max="10506" width="3.21875" style="291" customWidth="1"/>
    <col min="10507" max="10752" width="8.88671875" style="291"/>
    <col min="10753" max="10753" width="4.5546875" style="291" customWidth="1"/>
    <col min="10754" max="10754" width="32" style="291" customWidth="1"/>
    <col min="10755" max="10757" width="10.33203125" style="291" customWidth="1"/>
    <col min="10758" max="10758" width="36.77734375" style="291" customWidth="1"/>
    <col min="10759" max="10761" width="10.33203125" style="291" customWidth="1"/>
    <col min="10762" max="10762" width="3.21875" style="291" customWidth="1"/>
    <col min="10763" max="11008" width="8.88671875" style="291"/>
    <col min="11009" max="11009" width="4.5546875" style="291" customWidth="1"/>
    <col min="11010" max="11010" width="32" style="291" customWidth="1"/>
    <col min="11011" max="11013" width="10.33203125" style="291" customWidth="1"/>
    <col min="11014" max="11014" width="36.77734375" style="291" customWidth="1"/>
    <col min="11015" max="11017" width="10.33203125" style="291" customWidth="1"/>
    <col min="11018" max="11018" width="3.21875" style="291" customWidth="1"/>
    <col min="11019" max="11264" width="8.88671875" style="291"/>
    <col min="11265" max="11265" width="4.5546875" style="291" customWidth="1"/>
    <col min="11266" max="11266" width="32" style="291" customWidth="1"/>
    <col min="11267" max="11269" width="10.33203125" style="291" customWidth="1"/>
    <col min="11270" max="11270" width="36.77734375" style="291" customWidth="1"/>
    <col min="11271" max="11273" width="10.33203125" style="291" customWidth="1"/>
    <col min="11274" max="11274" width="3.21875" style="291" customWidth="1"/>
    <col min="11275" max="11520" width="8.88671875" style="291"/>
    <col min="11521" max="11521" width="4.5546875" style="291" customWidth="1"/>
    <col min="11522" max="11522" width="32" style="291" customWidth="1"/>
    <col min="11523" max="11525" width="10.33203125" style="291" customWidth="1"/>
    <col min="11526" max="11526" width="36.77734375" style="291" customWidth="1"/>
    <col min="11527" max="11529" width="10.33203125" style="291" customWidth="1"/>
    <col min="11530" max="11530" width="3.21875" style="291" customWidth="1"/>
    <col min="11531" max="11776" width="8.88671875" style="291"/>
    <col min="11777" max="11777" width="4.5546875" style="291" customWidth="1"/>
    <col min="11778" max="11778" width="32" style="291" customWidth="1"/>
    <col min="11779" max="11781" width="10.33203125" style="291" customWidth="1"/>
    <col min="11782" max="11782" width="36.77734375" style="291" customWidth="1"/>
    <col min="11783" max="11785" width="10.33203125" style="291" customWidth="1"/>
    <col min="11786" max="11786" width="3.21875" style="291" customWidth="1"/>
    <col min="11787" max="12032" width="8.88671875" style="291"/>
    <col min="12033" max="12033" width="4.5546875" style="291" customWidth="1"/>
    <col min="12034" max="12034" width="32" style="291" customWidth="1"/>
    <col min="12035" max="12037" width="10.33203125" style="291" customWidth="1"/>
    <col min="12038" max="12038" width="36.77734375" style="291" customWidth="1"/>
    <col min="12039" max="12041" width="10.33203125" style="291" customWidth="1"/>
    <col min="12042" max="12042" width="3.21875" style="291" customWidth="1"/>
    <col min="12043" max="12288" width="8.88671875" style="291"/>
    <col min="12289" max="12289" width="4.5546875" style="291" customWidth="1"/>
    <col min="12290" max="12290" width="32" style="291" customWidth="1"/>
    <col min="12291" max="12293" width="10.33203125" style="291" customWidth="1"/>
    <col min="12294" max="12294" width="36.77734375" style="291" customWidth="1"/>
    <col min="12295" max="12297" width="10.33203125" style="291" customWidth="1"/>
    <col min="12298" max="12298" width="3.21875" style="291" customWidth="1"/>
    <col min="12299" max="12544" width="8.88671875" style="291"/>
    <col min="12545" max="12545" width="4.5546875" style="291" customWidth="1"/>
    <col min="12546" max="12546" width="32" style="291" customWidth="1"/>
    <col min="12547" max="12549" width="10.33203125" style="291" customWidth="1"/>
    <col min="12550" max="12550" width="36.77734375" style="291" customWidth="1"/>
    <col min="12551" max="12553" width="10.33203125" style="291" customWidth="1"/>
    <col min="12554" max="12554" width="3.21875" style="291" customWidth="1"/>
    <col min="12555" max="12800" width="8.88671875" style="291"/>
    <col min="12801" max="12801" width="4.5546875" style="291" customWidth="1"/>
    <col min="12802" max="12802" width="32" style="291" customWidth="1"/>
    <col min="12803" max="12805" width="10.33203125" style="291" customWidth="1"/>
    <col min="12806" max="12806" width="36.77734375" style="291" customWidth="1"/>
    <col min="12807" max="12809" width="10.33203125" style="291" customWidth="1"/>
    <col min="12810" max="12810" width="3.21875" style="291" customWidth="1"/>
    <col min="12811" max="13056" width="8.88671875" style="291"/>
    <col min="13057" max="13057" width="4.5546875" style="291" customWidth="1"/>
    <col min="13058" max="13058" width="32" style="291" customWidth="1"/>
    <col min="13059" max="13061" width="10.33203125" style="291" customWidth="1"/>
    <col min="13062" max="13062" width="36.77734375" style="291" customWidth="1"/>
    <col min="13063" max="13065" width="10.33203125" style="291" customWidth="1"/>
    <col min="13066" max="13066" width="3.21875" style="291" customWidth="1"/>
    <col min="13067" max="13312" width="8.88671875" style="291"/>
    <col min="13313" max="13313" width="4.5546875" style="291" customWidth="1"/>
    <col min="13314" max="13314" width="32" style="291" customWidth="1"/>
    <col min="13315" max="13317" width="10.33203125" style="291" customWidth="1"/>
    <col min="13318" max="13318" width="36.77734375" style="291" customWidth="1"/>
    <col min="13319" max="13321" width="10.33203125" style="291" customWidth="1"/>
    <col min="13322" max="13322" width="3.21875" style="291" customWidth="1"/>
    <col min="13323" max="13568" width="8.88671875" style="291"/>
    <col min="13569" max="13569" width="4.5546875" style="291" customWidth="1"/>
    <col min="13570" max="13570" width="32" style="291" customWidth="1"/>
    <col min="13571" max="13573" width="10.33203125" style="291" customWidth="1"/>
    <col min="13574" max="13574" width="36.77734375" style="291" customWidth="1"/>
    <col min="13575" max="13577" width="10.33203125" style="291" customWidth="1"/>
    <col min="13578" max="13578" width="3.21875" style="291" customWidth="1"/>
    <col min="13579" max="13824" width="8.88671875" style="291"/>
    <col min="13825" max="13825" width="4.5546875" style="291" customWidth="1"/>
    <col min="13826" max="13826" width="32" style="291" customWidth="1"/>
    <col min="13827" max="13829" width="10.33203125" style="291" customWidth="1"/>
    <col min="13830" max="13830" width="36.77734375" style="291" customWidth="1"/>
    <col min="13831" max="13833" width="10.33203125" style="291" customWidth="1"/>
    <col min="13834" max="13834" width="3.21875" style="291" customWidth="1"/>
    <col min="13835" max="14080" width="8.88671875" style="291"/>
    <col min="14081" max="14081" width="4.5546875" style="291" customWidth="1"/>
    <col min="14082" max="14082" width="32" style="291" customWidth="1"/>
    <col min="14083" max="14085" width="10.33203125" style="291" customWidth="1"/>
    <col min="14086" max="14086" width="36.77734375" style="291" customWidth="1"/>
    <col min="14087" max="14089" width="10.33203125" style="291" customWidth="1"/>
    <col min="14090" max="14090" width="3.21875" style="291" customWidth="1"/>
    <col min="14091" max="14336" width="8.88671875" style="291"/>
    <col min="14337" max="14337" width="4.5546875" style="291" customWidth="1"/>
    <col min="14338" max="14338" width="32" style="291" customWidth="1"/>
    <col min="14339" max="14341" width="10.33203125" style="291" customWidth="1"/>
    <col min="14342" max="14342" width="36.77734375" style="291" customWidth="1"/>
    <col min="14343" max="14345" width="10.33203125" style="291" customWidth="1"/>
    <col min="14346" max="14346" width="3.21875" style="291" customWidth="1"/>
    <col min="14347" max="14592" width="8.88671875" style="291"/>
    <col min="14593" max="14593" width="4.5546875" style="291" customWidth="1"/>
    <col min="14594" max="14594" width="32" style="291" customWidth="1"/>
    <col min="14595" max="14597" width="10.33203125" style="291" customWidth="1"/>
    <col min="14598" max="14598" width="36.77734375" style="291" customWidth="1"/>
    <col min="14599" max="14601" width="10.33203125" style="291" customWidth="1"/>
    <col min="14602" max="14602" width="3.21875" style="291" customWidth="1"/>
    <col min="14603" max="14848" width="8.88671875" style="291"/>
    <col min="14849" max="14849" width="4.5546875" style="291" customWidth="1"/>
    <col min="14850" max="14850" width="32" style="291" customWidth="1"/>
    <col min="14851" max="14853" width="10.33203125" style="291" customWidth="1"/>
    <col min="14854" max="14854" width="36.77734375" style="291" customWidth="1"/>
    <col min="14855" max="14857" width="10.33203125" style="291" customWidth="1"/>
    <col min="14858" max="14858" width="3.21875" style="291" customWidth="1"/>
    <col min="14859" max="15104" width="8.88671875" style="291"/>
    <col min="15105" max="15105" width="4.5546875" style="291" customWidth="1"/>
    <col min="15106" max="15106" width="32" style="291" customWidth="1"/>
    <col min="15107" max="15109" width="10.33203125" style="291" customWidth="1"/>
    <col min="15110" max="15110" width="36.77734375" style="291" customWidth="1"/>
    <col min="15111" max="15113" width="10.33203125" style="291" customWidth="1"/>
    <col min="15114" max="15114" width="3.21875" style="291" customWidth="1"/>
    <col min="15115" max="15360" width="8.88671875" style="291"/>
    <col min="15361" max="15361" width="4.5546875" style="291" customWidth="1"/>
    <col min="15362" max="15362" width="32" style="291" customWidth="1"/>
    <col min="15363" max="15365" width="10.33203125" style="291" customWidth="1"/>
    <col min="15366" max="15366" width="36.77734375" style="291" customWidth="1"/>
    <col min="15367" max="15369" width="10.33203125" style="291" customWidth="1"/>
    <col min="15370" max="15370" width="3.21875" style="291" customWidth="1"/>
    <col min="15371" max="15616" width="8.88671875" style="291"/>
    <col min="15617" max="15617" width="4.5546875" style="291" customWidth="1"/>
    <col min="15618" max="15618" width="32" style="291" customWidth="1"/>
    <col min="15619" max="15621" width="10.33203125" style="291" customWidth="1"/>
    <col min="15622" max="15622" width="36.77734375" style="291" customWidth="1"/>
    <col min="15623" max="15625" width="10.33203125" style="291" customWidth="1"/>
    <col min="15626" max="15626" width="3.21875" style="291" customWidth="1"/>
    <col min="15627" max="15872" width="8.88671875" style="291"/>
    <col min="15873" max="15873" width="4.5546875" style="291" customWidth="1"/>
    <col min="15874" max="15874" width="32" style="291" customWidth="1"/>
    <col min="15875" max="15877" width="10.33203125" style="291" customWidth="1"/>
    <col min="15878" max="15878" width="36.77734375" style="291" customWidth="1"/>
    <col min="15879" max="15881" width="10.33203125" style="291" customWidth="1"/>
    <col min="15882" max="15882" width="3.21875" style="291" customWidth="1"/>
    <col min="15883" max="16128" width="8.88671875" style="291"/>
    <col min="16129" max="16129" width="4.5546875" style="291" customWidth="1"/>
    <col min="16130" max="16130" width="32" style="291" customWidth="1"/>
    <col min="16131" max="16133" width="10.33203125" style="291" customWidth="1"/>
    <col min="16134" max="16134" width="36.77734375" style="291" customWidth="1"/>
    <col min="16135" max="16137" width="10.33203125" style="291" customWidth="1"/>
    <col min="16138" max="16138" width="3.21875" style="291" customWidth="1"/>
    <col min="16139" max="16384" width="8.88671875" style="291"/>
  </cols>
  <sheetData>
    <row r="1" spans="1:11" x14ac:dyDescent="0.2">
      <c r="A1" s="680" t="s">
        <v>1496</v>
      </c>
      <c r="B1" s="680"/>
      <c r="C1" s="680"/>
      <c r="D1" s="680"/>
      <c r="E1" s="680"/>
      <c r="F1" s="680"/>
      <c r="G1" s="680"/>
      <c r="H1" s="680"/>
      <c r="I1" s="680"/>
    </row>
    <row r="3" spans="1:11" ht="39.75" customHeight="1" x14ac:dyDescent="0.2">
      <c r="B3" s="292" t="s">
        <v>1510</v>
      </c>
      <c r="C3" s="293"/>
      <c r="D3" s="293"/>
      <c r="E3" s="293"/>
      <c r="F3" s="293"/>
      <c r="G3" s="293"/>
      <c r="H3" s="293"/>
      <c r="I3" s="293"/>
      <c r="J3" s="676"/>
    </row>
    <row r="4" spans="1:11" ht="16.5" thickBot="1" x14ac:dyDescent="0.25">
      <c r="G4" s="295"/>
      <c r="H4" s="295"/>
      <c r="I4" s="295" t="s">
        <v>1505</v>
      </c>
      <c r="J4" s="676"/>
    </row>
    <row r="5" spans="1:11" ht="18" customHeight="1" thickBot="1" x14ac:dyDescent="0.25">
      <c r="A5" s="677" t="s">
        <v>132</v>
      </c>
      <c r="B5" s="604" t="s">
        <v>30</v>
      </c>
      <c r="C5" s="605"/>
      <c r="D5" s="606"/>
      <c r="E5" s="606"/>
      <c r="F5" s="604" t="s">
        <v>617</v>
      </c>
      <c r="G5" s="607"/>
      <c r="H5" s="608"/>
      <c r="I5" s="609"/>
      <c r="J5" s="676"/>
    </row>
    <row r="6" spans="1:11" s="296" customFormat="1" ht="42.75" customHeight="1" thickBot="1" x14ac:dyDescent="0.25">
      <c r="A6" s="678"/>
      <c r="B6" s="610" t="s">
        <v>1</v>
      </c>
      <c r="C6" s="601" t="s">
        <v>1463</v>
      </c>
      <c r="D6" s="602" t="s">
        <v>1502</v>
      </c>
      <c r="E6" s="602" t="s">
        <v>1503</v>
      </c>
      <c r="F6" s="611" t="s">
        <v>1</v>
      </c>
      <c r="G6" s="612" t="str">
        <f>C6</f>
        <v>2025. évi eredeti előirányzat</v>
      </c>
      <c r="H6" s="612" t="str">
        <f t="shared" ref="H6:I6" si="0">D6</f>
        <v>Halmozott módosítás 2025.06.30-ig</v>
      </c>
      <c r="I6" s="612" t="str">
        <f t="shared" si="0"/>
        <v>2025.06.30. Módosítás után</v>
      </c>
      <c r="J6" s="676"/>
    </row>
    <row r="7" spans="1:11" s="302" customFormat="1" ht="12" customHeight="1" thickBot="1" x14ac:dyDescent="0.25">
      <c r="A7" s="297" t="s">
        <v>73</v>
      </c>
      <c r="B7" s="298" t="s">
        <v>74</v>
      </c>
      <c r="C7" s="299" t="s">
        <v>75</v>
      </c>
      <c r="D7" s="300" t="s">
        <v>76</v>
      </c>
      <c r="E7" s="300" t="s">
        <v>618</v>
      </c>
      <c r="F7" s="298" t="s">
        <v>619</v>
      </c>
      <c r="G7" s="299" t="s">
        <v>79</v>
      </c>
      <c r="H7" s="299" t="s">
        <v>140</v>
      </c>
      <c r="I7" s="301" t="s">
        <v>620</v>
      </c>
      <c r="J7" s="676"/>
    </row>
    <row r="8" spans="1:11" ht="12.95" customHeight="1" x14ac:dyDescent="0.2">
      <c r="A8" s="614" t="s">
        <v>29</v>
      </c>
      <c r="B8" s="303" t="s">
        <v>621</v>
      </c>
      <c r="C8" s="304">
        <f>Bev.kiad.!N10</f>
        <v>22337672</v>
      </c>
      <c r="D8" s="304">
        <f>Bev.kiad.!L10</f>
        <v>0</v>
      </c>
      <c r="E8" s="304">
        <f>Bev.kiad.!M10</f>
        <v>22337672</v>
      </c>
      <c r="F8" s="303" t="s">
        <v>53</v>
      </c>
      <c r="G8" s="304">
        <f>Bev.kiad.!N100</f>
        <v>24274188</v>
      </c>
      <c r="H8" s="304">
        <f>Bev.kiad.!L100</f>
        <v>3639600</v>
      </c>
      <c r="I8" s="305">
        <f>Bev.kiad.!M100</f>
        <v>27913788</v>
      </c>
      <c r="J8" s="676"/>
      <c r="K8" s="291" t="s">
        <v>1154</v>
      </c>
    </row>
    <row r="9" spans="1:11" ht="12.95" customHeight="1" x14ac:dyDescent="0.2">
      <c r="A9" s="615" t="s">
        <v>31</v>
      </c>
      <c r="B9" s="306" t="s">
        <v>622</v>
      </c>
      <c r="C9" s="307">
        <f>Bev.kiad.!N17</f>
        <v>619404</v>
      </c>
      <c r="D9" s="307">
        <f>Bev.kiad.!L17</f>
        <v>3947682</v>
      </c>
      <c r="E9" s="307">
        <f>Bev.kiad.!M17</f>
        <v>4567086</v>
      </c>
      <c r="F9" s="306" t="s">
        <v>55</v>
      </c>
      <c r="G9" s="304">
        <f>Bev.kiad.!N101</f>
        <v>3806824</v>
      </c>
      <c r="H9" s="304">
        <f>Bev.kiad.!L101</f>
        <v>456824</v>
      </c>
      <c r="I9" s="308">
        <f>Bev.kiad.!M101</f>
        <v>4263648</v>
      </c>
      <c r="J9" s="676"/>
      <c r="K9" s="291" t="s">
        <v>1156</v>
      </c>
    </row>
    <row r="10" spans="1:11" ht="12.95" customHeight="1" x14ac:dyDescent="0.2">
      <c r="A10" s="615" t="s">
        <v>33</v>
      </c>
      <c r="B10" s="306" t="s">
        <v>623</v>
      </c>
      <c r="C10" s="307"/>
      <c r="D10" s="307"/>
      <c r="E10" s="309">
        <f t="shared" ref="E10:E18" si="1">C10+D10</f>
        <v>0</v>
      </c>
      <c r="F10" s="306" t="s">
        <v>624</v>
      </c>
      <c r="G10" s="304">
        <f>Bev.kiad.!N102</f>
        <v>22191078</v>
      </c>
      <c r="H10" s="304">
        <f>Bev.kiad.!L102</f>
        <v>263358</v>
      </c>
      <c r="I10" s="308">
        <f>Bev.kiad.!M102</f>
        <v>22454436</v>
      </c>
      <c r="J10" s="676"/>
      <c r="K10" s="291" t="s">
        <v>1214</v>
      </c>
    </row>
    <row r="11" spans="1:11" ht="12.95" customHeight="1" x14ac:dyDescent="0.2">
      <c r="A11" s="615" t="s">
        <v>35</v>
      </c>
      <c r="B11" s="306" t="s">
        <v>34</v>
      </c>
      <c r="C11" s="307">
        <f>Bev.kiad.!N31</f>
        <v>9470000</v>
      </c>
      <c r="D11" s="307">
        <f>Bev.kiad.!L31</f>
        <v>0</v>
      </c>
      <c r="E11" s="307">
        <f>Bev.kiad.!M31</f>
        <v>9470000</v>
      </c>
      <c r="F11" s="306" t="s">
        <v>59</v>
      </c>
      <c r="G11" s="304">
        <f>Bev.kiad.!N103</f>
        <v>2500000</v>
      </c>
      <c r="H11" s="304">
        <f>Bev.kiad.!L103</f>
        <v>0</v>
      </c>
      <c r="I11" s="308">
        <f>Bev.kiad.!M103</f>
        <v>2500000</v>
      </c>
      <c r="J11" s="676"/>
      <c r="K11" s="291" t="s">
        <v>1312</v>
      </c>
    </row>
    <row r="12" spans="1:11" ht="12.95" customHeight="1" x14ac:dyDescent="0.2">
      <c r="A12" s="615" t="s">
        <v>37</v>
      </c>
      <c r="B12" s="310" t="s">
        <v>625</v>
      </c>
      <c r="C12" s="307">
        <f>Bev.kiad.!N39</f>
        <v>4476479</v>
      </c>
      <c r="D12" s="307">
        <f>Bev.kiad.!L39</f>
        <v>0</v>
      </c>
      <c r="E12" s="307">
        <f>Bev.kiad.!M39</f>
        <v>4476479</v>
      </c>
      <c r="F12" s="306" t="s">
        <v>311</v>
      </c>
      <c r="G12" s="304">
        <f>Bev.kiad.!N104</f>
        <v>12823981</v>
      </c>
      <c r="H12" s="304">
        <f>Bev.kiad.!F104</f>
        <v>55000</v>
      </c>
      <c r="I12" s="311">
        <f>Bev.kiad.!M104</f>
        <v>12878981</v>
      </c>
      <c r="J12" s="676"/>
      <c r="K12" s="291" t="s">
        <v>1336</v>
      </c>
    </row>
    <row r="13" spans="1:11" ht="12.95" customHeight="1" x14ac:dyDescent="0.2">
      <c r="A13" s="615" t="s">
        <v>39</v>
      </c>
      <c r="B13" s="306" t="s">
        <v>38</v>
      </c>
      <c r="C13" s="312">
        <f>Bev.kiad.!N57</f>
        <v>180000</v>
      </c>
      <c r="D13" s="312">
        <f>Bev.kiad.!L57</f>
        <v>0</v>
      </c>
      <c r="E13" s="312">
        <f>Bev.kiad.!M57</f>
        <v>180000</v>
      </c>
      <c r="F13" s="306" t="s">
        <v>1495</v>
      </c>
      <c r="G13" s="307">
        <f>Bev.kiad.!N117</f>
        <v>6731886</v>
      </c>
      <c r="H13" s="307">
        <f>Rovatonként!L484</f>
        <v>-45000</v>
      </c>
      <c r="I13" s="311">
        <f>SUM(G13:H13)</f>
        <v>6686886</v>
      </c>
      <c r="J13" s="676"/>
      <c r="K13" s="291" t="s">
        <v>1338</v>
      </c>
    </row>
    <row r="14" spans="1:11" ht="12.95" customHeight="1" x14ac:dyDescent="0.2">
      <c r="A14" s="615" t="s">
        <v>40</v>
      </c>
      <c r="B14" s="306" t="s">
        <v>626</v>
      </c>
      <c r="C14" s="307"/>
      <c r="D14" s="307"/>
      <c r="E14" s="309">
        <f t="shared" si="1"/>
        <v>0</v>
      </c>
      <c r="F14" s="313"/>
      <c r="G14" s="307"/>
      <c r="H14" s="307"/>
      <c r="I14" s="314">
        <f t="shared" ref="I14:I19" si="2">G14+H14</f>
        <v>0</v>
      </c>
      <c r="J14" s="676"/>
    </row>
    <row r="15" spans="1:11" ht="12.95" customHeight="1" x14ac:dyDescent="0.2">
      <c r="A15" s="615" t="s">
        <v>42</v>
      </c>
      <c r="B15" s="313"/>
      <c r="C15" s="307"/>
      <c r="D15" s="307"/>
      <c r="E15" s="309">
        <f t="shared" si="1"/>
        <v>0</v>
      </c>
      <c r="F15" s="313"/>
      <c r="G15" s="307"/>
      <c r="H15" s="307"/>
      <c r="I15" s="314">
        <f t="shared" si="2"/>
        <v>0</v>
      </c>
      <c r="J15" s="676"/>
    </row>
    <row r="16" spans="1:11" ht="12.95" customHeight="1" x14ac:dyDescent="0.2">
      <c r="A16" s="615" t="s">
        <v>44</v>
      </c>
      <c r="B16" s="315"/>
      <c r="C16" s="312"/>
      <c r="D16" s="312"/>
      <c r="E16" s="309">
        <f t="shared" si="1"/>
        <v>0</v>
      </c>
      <c r="F16" s="313"/>
      <c r="G16" s="307"/>
      <c r="H16" s="307"/>
      <c r="I16" s="314">
        <f t="shared" si="2"/>
        <v>0</v>
      </c>
      <c r="J16" s="676"/>
    </row>
    <row r="17" spans="1:11" ht="12.95" customHeight="1" x14ac:dyDescent="0.2">
      <c r="A17" s="615" t="s">
        <v>46</v>
      </c>
      <c r="B17" s="313"/>
      <c r="C17" s="307"/>
      <c r="D17" s="307"/>
      <c r="E17" s="309">
        <f t="shared" si="1"/>
        <v>0</v>
      </c>
      <c r="F17" s="313"/>
      <c r="G17" s="307"/>
      <c r="H17" s="307"/>
      <c r="I17" s="314">
        <f t="shared" si="2"/>
        <v>0</v>
      </c>
      <c r="J17" s="676"/>
    </row>
    <row r="18" spans="1:11" ht="12.95" customHeight="1" x14ac:dyDescent="0.2">
      <c r="A18" s="615" t="s">
        <v>48</v>
      </c>
      <c r="B18" s="313"/>
      <c r="C18" s="307"/>
      <c r="D18" s="307"/>
      <c r="E18" s="309">
        <f t="shared" si="1"/>
        <v>0</v>
      </c>
      <c r="F18" s="313"/>
      <c r="G18" s="307"/>
      <c r="H18" s="307"/>
      <c r="I18" s="314">
        <f t="shared" si="2"/>
        <v>0</v>
      </c>
      <c r="J18" s="676"/>
    </row>
    <row r="19" spans="1:11" ht="12.95" customHeight="1" thickBot="1" x14ac:dyDescent="0.25">
      <c r="A19" s="615" t="s">
        <v>50</v>
      </c>
      <c r="B19" s="316"/>
      <c r="C19" s="317"/>
      <c r="D19" s="317"/>
      <c r="E19" s="318"/>
      <c r="F19" s="313"/>
      <c r="G19" s="317"/>
      <c r="H19" s="317"/>
      <c r="I19" s="314">
        <f t="shared" si="2"/>
        <v>0</v>
      </c>
      <c r="J19" s="676"/>
    </row>
    <row r="20" spans="1:11" ht="21.75" thickBot="1" x14ac:dyDescent="0.25">
      <c r="A20" s="616" t="s">
        <v>52</v>
      </c>
      <c r="B20" s="319" t="s">
        <v>627</v>
      </c>
      <c r="C20" s="272">
        <f>C8+C9+C11+C12+C13+C15+C16+C17+C18+C19</f>
        <v>37083555</v>
      </c>
      <c r="D20" s="272">
        <f>D8+D9+D11+D12+D13+D15+D16+D17+D18+D19</f>
        <v>3947682</v>
      </c>
      <c r="E20" s="272">
        <f>E8+E9+E11+E12+E13+E15+E16+E17+E18+E19</f>
        <v>41031237</v>
      </c>
      <c r="F20" s="319" t="s">
        <v>628</v>
      </c>
      <c r="G20" s="272">
        <f>SUM(G8:G12)</f>
        <v>65596071</v>
      </c>
      <c r="H20" s="272">
        <f>SUM(H8:H12)</f>
        <v>4414782</v>
      </c>
      <c r="I20" s="320">
        <f>SUM(I8:I12)</f>
        <v>70010853</v>
      </c>
      <c r="J20" s="676"/>
    </row>
    <row r="21" spans="1:11" ht="12.95" customHeight="1" x14ac:dyDescent="0.2">
      <c r="A21" s="617" t="s">
        <v>54</v>
      </c>
      <c r="B21" s="321" t="s">
        <v>629</v>
      </c>
      <c r="C21" s="322">
        <f>+C22+C23+C24+C25</f>
        <v>28073823</v>
      </c>
      <c r="D21" s="322">
        <f>+D22+D23+D24+D25</f>
        <v>0</v>
      </c>
      <c r="E21" s="322">
        <f>+E22+E23+E24+E25</f>
        <v>28073823</v>
      </c>
      <c r="F21" s="306" t="s">
        <v>630</v>
      </c>
      <c r="G21" s="323"/>
      <c r="H21" s="323"/>
      <c r="I21" s="324">
        <f>G21+H21</f>
        <v>0</v>
      </c>
      <c r="J21" s="676"/>
    </row>
    <row r="22" spans="1:11" ht="12.95" customHeight="1" x14ac:dyDescent="0.2">
      <c r="A22" s="618" t="s">
        <v>56</v>
      </c>
      <c r="B22" s="306" t="s">
        <v>631</v>
      </c>
      <c r="C22" s="307">
        <v>28073823</v>
      </c>
      <c r="D22" s="307">
        <f>Bev.kiad.!L78</f>
        <v>0</v>
      </c>
      <c r="E22" s="307">
        <f>SUM(C22:D22)</f>
        <v>28073823</v>
      </c>
      <c r="F22" s="306" t="s">
        <v>632</v>
      </c>
      <c r="G22" s="307"/>
      <c r="H22" s="307"/>
      <c r="I22" s="325">
        <f t="shared" ref="I22:I29" si="3">G22+H22</f>
        <v>0</v>
      </c>
      <c r="J22" s="676"/>
    </row>
    <row r="23" spans="1:11" ht="12.95" customHeight="1" x14ac:dyDescent="0.2">
      <c r="A23" s="618" t="s">
        <v>58</v>
      </c>
      <c r="B23" s="306" t="s">
        <v>633</v>
      </c>
      <c r="C23" s="307"/>
      <c r="D23" s="307"/>
      <c r="E23" s="326">
        <f>C23+D23</f>
        <v>0</v>
      </c>
      <c r="F23" s="306" t="s">
        <v>634</v>
      </c>
      <c r="G23" s="307"/>
      <c r="H23" s="307"/>
      <c r="I23" s="325">
        <f t="shared" si="3"/>
        <v>0</v>
      </c>
      <c r="J23" s="676"/>
    </row>
    <row r="24" spans="1:11" ht="12.95" customHeight="1" x14ac:dyDescent="0.2">
      <c r="A24" s="618" t="s">
        <v>60</v>
      </c>
      <c r="B24" s="306" t="s">
        <v>635</v>
      </c>
      <c r="C24" s="307"/>
      <c r="D24" s="307"/>
      <c r="E24" s="326">
        <f>C24+D24</f>
        <v>0</v>
      </c>
      <c r="F24" s="306" t="s">
        <v>636</v>
      </c>
      <c r="G24" s="307"/>
      <c r="H24" s="307"/>
      <c r="I24" s="325">
        <f t="shared" si="3"/>
        <v>0</v>
      </c>
      <c r="J24" s="676"/>
    </row>
    <row r="25" spans="1:11" ht="12.95" customHeight="1" x14ac:dyDescent="0.2">
      <c r="A25" s="618" t="s">
        <v>61</v>
      </c>
      <c r="B25" s="327" t="s">
        <v>637</v>
      </c>
      <c r="C25" s="307"/>
      <c r="D25" s="307"/>
      <c r="E25" s="326">
        <f>C25+D25</f>
        <v>0</v>
      </c>
      <c r="F25" s="321" t="s">
        <v>638</v>
      </c>
      <c r="G25" s="307"/>
      <c r="H25" s="307"/>
      <c r="I25" s="325">
        <f t="shared" si="3"/>
        <v>0</v>
      </c>
      <c r="J25" s="676"/>
    </row>
    <row r="26" spans="1:11" ht="12.95" customHeight="1" x14ac:dyDescent="0.2">
      <c r="A26" s="618" t="s">
        <v>63</v>
      </c>
      <c r="B26" s="306" t="s">
        <v>639</v>
      </c>
      <c r="C26" s="328">
        <f>+C27+C28</f>
        <v>0</v>
      </c>
      <c r="D26" s="328">
        <f>+D27+D28</f>
        <v>0</v>
      </c>
      <c r="E26" s="328">
        <f>+E27+E28</f>
        <v>0</v>
      </c>
      <c r="F26" s="306" t="s">
        <v>640</v>
      </c>
      <c r="G26" s="307"/>
      <c r="H26" s="307"/>
      <c r="I26" s="325">
        <f t="shared" si="3"/>
        <v>0</v>
      </c>
      <c r="J26" s="676"/>
    </row>
    <row r="27" spans="1:11" ht="12.95" customHeight="1" x14ac:dyDescent="0.2">
      <c r="A27" s="617" t="s">
        <v>65</v>
      </c>
      <c r="B27" s="321" t="s">
        <v>641</v>
      </c>
      <c r="C27" s="323"/>
      <c r="D27" s="323"/>
      <c r="E27" s="329">
        <f>C27+D27</f>
        <v>0</v>
      </c>
      <c r="F27" s="303" t="s">
        <v>374</v>
      </c>
      <c r="G27" s="323"/>
      <c r="H27" s="323"/>
      <c r="I27" s="324">
        <f t="shared" si="3"/>
        <v>0</v>
      </c>
      <c r="J27" s="676"/>
    </row>
    <row r="28" spans="1:11" ht="12.95" customHeight="1" x14ac:dyDescent="0.2">
      <c r="A28" s="618" t="s">
        <v>67</v>
      </c>
      <c r="B28" s="327" t="s">
        <v>642</v>
      </c>
      <c r="C28" s="307"/>
      <c r="D28" s="307"/>
      <c r="E28" s="326">
        <f>C28+D28</f>
        <v>0</v>
      </c>
      <c r="F28" s="306" t="s">
        <v>383</v>
      </c>
      <c r="G28" s="307"/>
      <c r="H28" s="307"/>
      <c r="I28" s="325">
        <f t="shared" si="3"/>
        <v>0</v>
      </c>
      <c r="J28" s="676"/>
    </row>
    <row r="29" spans="1:11" ht="12.95" customHeight="1" x14ac:dyDescent="0.2">
      <c r="A29" s="615" t="s">
        <v>69</v>
      </c>
      <c r="B29" s="306" t="s">
        <v>114</v>
      </c>
      <c r="C29" s="307">
        <f>Bev.kiad.!K81</f>
        <v>0</v>
      </c>
      <c r="D29" s="307">
        <f>Bev.kiad.!L81</f>
        <v>0</v>
      </c>
      <c r="E29" s="307">
        <f>Bev.kiad.!M81</f>
        <v>0</v>
      </c>
      <c r="F29" s="306" t="s">
        <v>384</v>
      </c>
      <c r="G29" s="307"/>
      <c r="H29" s="307"/>
      <c r="I29" s="325">
        <f t="shared" si="3"/>
        <v>0</v>
      </c>
      <c r="J29" s="676"/>
    </row>
    <row r="30" spans="1:11" ht="12.95" customHeight="1" thickBot="1" x14ac:dyDescent="0.25">
      <c r="A30" s="619" t="s">
        <v>71</v>
      </c>
      <c r="B30" s="321" t="s">
        <v>643</v>
      </c>
      <c r="C30" s="323"/>
      <c r="D30" s="323"/>
      <c r="E30" s="329">
        <f>C30+D30</f>
        <v>0</v>
      </c>
      <c r="F30" s="330" t="s">
        <v>644</v>
      </c>
      <c r="G30" s="323">
        <f>Bev.kiad.!N148</f>
        <v>699768</v>
      </c>
      <c r="H30" s="323">
        <f>Bev.kiad.!L148</f>
        <v>0</v>
      </c>
      <c r="I30" s="331">
        <f>Bev.kiad.!M148</f>
        <v>699768</v>
      </c>
      <c r="J30" s="676"/>
      <c r="K30" s="291" t="s">
        <v>1406</v>
      </c>
    </row>
    <row r="31" spans="1:11" ht="24" customHeight="1" thickBot="1" x14ac:dyDescent="0.25">
      <c r="A31" s="616" t="s">
        <v>645</v>
      </c>
      <c r="B31" s="319" t="s">
        <v>646</v>
      </c>
      <c r="C31" s="272">
        <f>+C21+C26+C29+C30</f>
        <v>28073823</v>
      </c>
      <c r="D31" s="272">
        <f>+D21+D26+D29+D30</f>
        <v>0</v>
      </c>
      <c r="E31" s="273">
        <f>+E21+E26+E29+E30</f>
        <v>28073823</v>
      </c>
      <c r="F31" s="319" t="s">
        <v>647</v>
      </c>
      <c r="G31" s="272">
        <f>SUM(G21:G30)</f>
        <v>699768</v>
      </c>
      <c r="H31" s="272">
        <f>SUM(H21:H30)</f>
        <v>0</v>
      </c>
      <c r="I31" s="271">
        <f>SUM(I21:I30)</f>
        <v>699768</v>
      </c>
      <c r="J31" s="676"/>
      <c r="K31" s="291" t="s">
        <v>1432</v>
      </c>
    </row>
    <row r="32" spans="1:11" ht="16.5" thickBot="1" x14ac:dyDescent="0.25">
      <c r="A32" s="616" t="s">
        <v>648</v>
      </c>
      <c r="B32" s="332" t="s">
        <v>649</v>
      </c>
      <c r="C32" s="333">
        <f>+C20+C31</f>
        <v>65157378</v>
      </c>
      <c r="D32" s="333">
        <f>+D20+D31</f>
        <v>3947682</v>
      </c>
      <c r="E32" s="334">
        <f>+E20+E31</f>
        <v>69105060</v>
      </c>
      <c r="F32" s="332" t="s">
        <v>650</v>
      </c>
      <c r="G32" s="333">
        <f>+G20+G31</f>
        <v>66295839</v>
      </c>
      <c r="H32" s="333">
        <f>+H20+H31</f>
        <v>4414782</v>
      </c>
      <c r="I32" s="334">
        <f>+I20+I31</f>
        <v>70710621</v>
      </c>
      <c r="J32" s="676"/>
    </row>
    <row r="33" spans="1:10" ht="16.5" thickBot="1" x14ac:dyDescent="0.25">
      <c r="A33" s="616" t="s">
        <v>651</v>
      </c>
      <c r="B33" s="332" t="s">
        <v>652</v>
      </c>
      <c r="C33" s="333">
        <f>IF(C20-G20&lt;0,G20-C20,"-")</f>
        <v>28512516</v>
      </c>
      <c r="D33" s="333">
        <f>IF(D20-H20&lt;0,H20-D20,"-")</f>
        <v>467100</v>
      </c>
      <c r="E33" s="334">
        <f>IF(E20-I20&lt;0,I20-E20,"-")</f>
        <v>28979616</v>
      </c>
      <c r="F33" s="332" t="s">
        <v>653</v>
      </c>
      <c r="G33" s="333" t="str">
        <f>IF(C20-G20&gt;0,C20-G20,"-")</f>
        <v>-</v>
      </c>
      <c r="H33" s="333" t="str">
        <f>IF(D20-H20&gt;0,D20-H20,"-")</f>
        <v>-</v>
      </c>
      <c r="I33" s="334" t="str">
        <f>IF(E20-I20&gt;0,E20-I20,"-")</f>
        <v>-</v>
      </c>
      <c r="J33" s="676"/>
    </row>
    <row r="34" spans="1:10" ht="16.5" thickBot="1" x14ac:dyDescent="0.25">
      <c r="A34" s="616" t="s">
        <v>654</v>
      </c>
      <c r="B34" s="332" t="s">
        <v>655</v>
      </c>
      <c r="C34" s="333">
        <f>IF(C32-G32&lt;0,G32-C32,"-")</f>
        <v>1138461</v>
      </c>
      <c r="D34" s="333">
        <f>IF(D32-H32&lt;0,H32-D32,"-")</f>
        <v>467100</v>
      </c>
      <c r="E34" s="333">
        <f>IF(E32-I32&lt;0,I32-E32,"-")</f>
        <v>1605561</v>
      </c>
      <c r="F34" s="332" t="s">
        <v>656</v>
      </c>
      <c r="G34" s="333" t="str">
        <f>IF(C32-G32&gt;0,C32-G32,"-")</f>
        <v>-</v>
      </c>
      <c r="H34" s="333" t="str">
        <f>IF(D32-H32&gt;0,D32-H32,"-")</f>
        <v>-</v>
      </c>
      <c r="I34" s="335" t="str">
        <f>IF(E32-I32&gt;0,E32-I32,"-")</f>
        <v>-</v>
      </c>
      <c r="J34" s="676"/>
    </row>
    <row r="35" spans="1:10" ht="18.75" x14ac:dyDescent="0.2">
      <c r="B35" s="679"/>
      <c r="C35" s="679"/>
      <c r="D35" s="679"/>
      <c r="E35" s="679"/>
      <c r="F35" s="679"/>
    </row>
  </sheetData>
  <mergeCells count="4">
    <mergeCell ref="J3:J34"/>
    <mergeCell ref="A5:A6"/>
    <mergeCell ref="B35:F35"/>
    <mergeCell ref="A1:I1"/>
  </mergeCells>
  <pageMargins left="0.7" right="0.7" top="0.75" bottom="0.75" header="0.3" footer="0.3"/>
  <pageSetup paperSize="9" scale="81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K35"/>
  <sheetViews>
    <sheetView view="pageBreakPreview" zoomScale="60" zoomScaleNormal="100" workbookViewId="0">
      <selection activeCell="G12" sqref="G12"/>
    </sheetView>
  </sheetViews>
  <sheetFormatPr defaultRowHeight="15" x14ac:dyDescent="0.2"/>
  <cols>
    <col min="1" max="1" width="4.5546875" style="109" customWidth="1"/>
    <col min="2" max="2" width="33.21875" style="109" customWidth="1"/>
    <col min="3" max="5" width="10.33203125" style="108" customWidth="1"/>
    <col min="6" max="6" width="33.21875" style="108" customWidth="1"/>
    <col min="7" max="9" width="10.33203125" style="108" customWidth="1"/>
    <col min="10" max="10" width="3.21875" style="108" customWidth="1"/>
    <col min="11" max="11" width="0" style="108" hidden="1" customWidth="1"/>
    <col min="12" max="256" width="8.88671875" style="108"/>
    <col min="257" max="257" width="4.5546875" style="108" customWidth="1"/>
    <col min="258" max="258" width="33.21875" style="108" customWidth="1"/>
    <col min="259" max="261" width="10.33203125" style="108" customWidth="1"/>
    <col min="262" max="262" width="33.21875" style="108" customWidth="1"/>
    <col min="263" max="265" width="10.33203125" style="108" customWidth="1"/>
    <col min="266" max="266" width="3.21875" style="108" customWidth="1"/>
    <col min="267" max="512" width="8.88671875" style="108"/>
    <col min="513" max="513" width="4.5546875" style="108" customWidth="1"/>
    <col min="514" max="514" width="33.21875" style="108" customWidth="1"/>
    <col min="515" max="517" width="10.33203125" style="108" customWidth="1"/>
    <col min="518" max="518" width="33.21875" style="108" customWidth="1"/>
    <col min="519" max="521" width="10.33203125" style="108" customWidth="1"/>
    <col min="522" max="522" width="3.21875" style="108" customWidth="1"/>
    <col min="523" max="768" width="8.88671875" style="108"/>
    <col min="769" max="769" width="4.5546875" style="108" customWidth="1"/>
    <col min="770" max="770" width="33.21875" style="108" customWidth="1"/>
    <col min="771" max="773" width="10.33203125" style="108" customWidth="1"/>
    <col min="774" max="774" width="33.21875" style="108" customWidth="1"/>
    <col min="775" max="777" width="10.33203125" style="108" customWidth="1"/>
    <col min="778" max="778" width="3.21875" style="108" customWidth="1"/>
    <col min="779" max="1024" width="8.88671875" style="108"/>
    <col min="1025" max="1025" width="4.5546875" style="108" customWidth="1"/>
    <col min="1026" max="1026" width="33.21875" style="108" customWidth="1"/>
    <col min="1027" max="1029" width="10.33203125" style="108" customWidth="1"/>
    <col min="1030" max="1030" width="33.21875" style="108" customWidth="1"/>
    <col min="1031" max="1033" width="10.33203125" style="108" customWidth="1"/>
    <col min="1034" max="1034" width="3.21875" style="108" customWidth="1"/>
    <col min="1035" max="1280" width="8.88671875" style="108"/>
    <col min="1281" max="1281" width="4.5546875" style="108" customWidth="1"/>
    <col min="1282" max="1282" width="33.21875" style="108" customWidth="1"/>
    <col min="1283" max="1285" width="10.33203125" style="108" customWidth="1"/>
    <col min="1286" max="1286" width="33.21875" style="108" customWidth="1"/>
    <col min="1287" max="1289" width="10.33203125" style="108" customWidth="1"/>
    <col min="1290" max="1290" width="3.21875" style="108" customWidth="1"/>
    <col min="1291" max="1536" width="8.88671875" style="108"/>
    <col min="1537" max="1537" width="4.5546875" style="108" customWidth="1"/>
    <col min="1538" max="1538" width="33.21875" style="108" customWidth="1"/>
    <col min="1539" max="1541" width="10.33203125" style="108" customWidth="1"/>
    <col min="1542" max="1542" width="33.21875" style="108" customWidth="1"/>
    <col min="1543" max="1545" width="10.33203125" style="108" customWidth="1"/>
    <col min="1546" max="1546" width="3.21875" style="108" customWidth="1"/>
    <col min="1547" max="1792" width="8.88671875" style="108"/>
    <col min="1793" max="1793" width="4.5546875" style="108" customWidth="1"/>
    <col min="1794" max="1794" width="33.21875" style="108" customWidth="1"/>
    <col min="1795" max="1797" width="10.33203125" style="108" customWidth="1"/>
    <col min="1798" max="1798" width="33.21875" style="108" customWidth="1"/>
    <col min="1799" max="1801" width="10.33203125" style="108" customWidth="1"/>
    <col min="1802" max="1802" width="3.21875" style="108" customWidth="1"/>
    <col min="1803" max="2048" width="8.88671875" style="108"/>
    <col min="2049" max="2049" width="4.5546875" style="108" customWidth="1"/>
    <col min="2050" max="2050" width="33.21875" style="108" customWidth="1"/>
    <col min="2051" max="2053" width="10.33203125" style="108" customWidth="1"/>
    <col min="2054" max="2054" width="33.21875" style="108" customWidth="1"/>
    <col min="2055" max="2057" width="10.33203125" style="108" customWidth="1"/>
    <col min="2058" max="2058" width="3.21875" style="108" customWidth="1"/>
    <col min="2059" max="2304" width="8.88671875" style="108"/>
    <col min="2305" max="2305" width="4.5546875" style="108" customWidth="1"/>
    <col min="2306" max="2306" width="33.21875" style="108" customWidth="1"/>
    <col min="2307" max="2309" width="10.33203125" style="108" customWidth="1"/>
    <col min="2310" max="2310" width="33.21875" style="108" customWidth="1"/>
    <col min="2311" max="2313" width="10.33203125" style="108" customWidth="1"/>
    <col min="2314" max="2314" width="3.21875" style="108" customWidth="1"/>
    <col min="2315" max="2560" width="8.88671875" style="108"/>
    <col min="2561" max="2561" width="4.5546875" style="108" customWidth="1"/>
    <col min="2562" max="2562" width="33.21875" style="108" customWidth="1"/>
    <col min="2563" max="2565" width="10.33203125" style="108" customWidth="1"/>
    <col min="2566" max="2566" width="33.21875" style="108" customWidth="1"/>
    <col min="2567" max="2569" width="10.33203125" style="108" customWidth="1"/>
    <col min="2570" max="2570" width="3.21875" style="108" customWidth="1"/>
    <col min="2571" max="2816" width="8.88671875" style="108"/>
    <col min="2817" max="2817" width="4.5546875" style="108" customWidth="1"/>
    <col min="2818" max="2818" width="33.21875" style="108" customWidth="1"/>
    <col min="2819" max="2821" width="10.33203125" style="108" customWidth="1"/>
    <col min="2822" max="2822" width="33.21875" style="108" customWidth="1"/>
    <col min="2823" max="2825" width="10.33203125" style="108" customWidth="1"/>
    <col min="2826" max="2826" width="3.21875" style="108" customWidth="1"/>
    <col min="2827" max="3072" width="8.88671875" style="108"/>
    <col min="3073" max="3073" width="4.5546875" style="108" customWidth="1"/>
    <col min="3074" max="3074" width="33.21875" style="108" customWidth="1"/>
    <col min="3075" max="3077" width="10.33203125" style="108" customWidth="1"/>
    <col min="3078" max="3078" width="33.21875" style="108" customWidth="1"/>
    <col min="3079" max="3081" width="10.33203125" style="108" customWidth="1"/>
    <col min="3082" max="3082" width="3.21875" style="108" customWidth="1"/>
    <col min="3083" max="3328" width="8.88671875" style="108"/>
    <col min="3329" max="3329" width="4.5546875" style="108" customWidth="1"/>
    <col min="3330" max="3330" width="33.21875" style="108" customWidth="1"/>
    <col min="3331" max="3333" width="10.33203125" style="108" customWidth="1"/>
    <col min="3334" max="3334" width="33.21875" style="108" customWidth="1"/>
    <col min="3335" max="3337" width="10.33203125" style="108" customWidth="1"/>
    <col min="3338" max="3338" width="3.21875" style="108" customWidth="1"/>
    <col min="3339" max="3584" width="8.88671875" style="108"/>
    <col min="3585" max="3585" width="4.5546875" style="108" customWidth="1"/>
    <col min="3586" max="3586" width="33.21875" style="108" customWidth="1"/>
    <col min="3587" max="3589" width="10.33203125" style="108" customWidth="1"/>
    <col min="3590" max="3590" width="33.21875" style="108" customWidth="1"/>
    <col min="3591" max="3593" width="10.33203125" style="108" customWidth="1"/>
    <col min="3594" max="3594" width="3.21875" style="108" customWidth="1"/>
    <col min="3595" max="3840" width="8.88671875" style="108"/>
    <col min="3841" max="3841" width="4.5546875" style="108" customWidth="1"/>
    <col min="3842" max="3842" width="33.21875" style="108" customWidth="1"/>
    <col min="3843" max="3845" width="10.33203125" style="108" customWidth="1"/>
    <col min="3846" max="3846" width="33.21875" style="108" customWidth="1"/>
    <col min="3847" max="3849" width="10.33203125" style="108" customWidth="1"/>
    <col min="3850" max="3850" width="3.21875" style="108" customWidth="1"/>
    <col min="3851" max="4096" width="8.88671875" style="108"/>
    <col min="4097" max="4097" width="4.5546875" style="108" customWidth="1"/>
    <col min="4098" max="4098" width="33.21875" style="108" customWidth="1"/>
    <col min="4099" max="4101" width="10.33203125" style="108" customWidth="1"/>
    <col min="4102" max="4102" width="33.21875" style="108" customWidth="1"/>
    <col min="4103" max="4105" width="10.33203125" style="108" customWidth="1"/>
    <col min="4106" max="4106" width="3.21875" style="108" customWidth="1"/>
    <col min="4107" max="4352" width="8.88671875" style="108"/>
    <col min="4353" max="4353" width="4.5546875" style="108" customWidth="1"/>
    <col min="4354" max="4354" width="33.21875" style="108" customWidth="1"/>
    <col min="4355" max="4357" width="10.33203125" style="108" customWidth="1"/>
    <col min="4358" max="4358" width="33.21875" style="108" customWidth="1"/>
    <col min="4359" max="4361" width="10.33203125" style="108" customWidth="1"/>
    <col min="4362" max="4362" width="3.21875" style="108" customWidth="1"/>
    <col min="4363" max="4608" width="8.88671875" style="108"/>
    <col min="4609" max="4609" width="4.5546875" style="108" customWidth="1"/>
    <col min="4610" max="4610" width="33.21875" style="108" customWidth="1"/>
    <col min="4611" max="4613" width="10.33203125" style="108" customWidth="1"/>
    <col min="4614" max="4614" width="33.21875" style="108" customWidth="1"/>
    <col min="4615" max="4617" width="10.33203125" style="108" customWidth="1"/>
    <col min="4618" max="4618" width="3.21875" style="108" customWidth="1"/>
    <col min="4619" max="4864" width="8.88671875" style="108"/>
    <col min="4865" max="4865" width="4.5546875" style="108" customWidth="1"/>
    <col min="4866" max="4866" width="33.21875" style="108" customWidth="1"/>
    <col min="4867" max="4869" width="10.33203125" style="108" customWidth="1"/>
    <col min="4870" max="4870" width="33.21875" style="108" customWidth="1"/>
    <col min="4871" max="4873" width="10.33203125" style="108" customWidth="1"/>
    <col min="4874" max="4874" width="3.21875" style="108" customWidth="1"/>
    <col min="4875" max="5120" width="8.88671875" style="108"/>
    <col min="5121" max="5121" width="4.5546875" style="108" customWidth="1"/>
    <col min="5122" max="5122" width="33.21875" style="108" customWidth="1"/>
    <col min="5123" max="5125" width="10.33203125" style="108" customWidth="1"/>
    <col min="5126" max="5126" width="33.21875" style="108" customWidth="1"/>
    <col min="5127" max="5129" width="10.33203125" style="108" customWidth="1"/>
    <col min="5130" max="5130" width="3.21875" style="108" customWidth="1"/>
    <col min="5131" max="5376" width="8.88671875" style="108"/>
    <col min="5377" max="5377" width="4.5546875" style="108" customWidth="1"/>
    <col min="5378" max="5378" width="33.21875" style="108" customWidth="1"/>
    <col min="5379" max="5381" width="10.33203125" style="108" customWidth="1"/>
    <col min="5382" max="5382" width="33.21875" style="108" customWidth="1"/>
    <col min="5383" max="5385" width="10.33203125" style="108" customWidth="1"/>
    <col min="5386" max="5386" width="3.21875" style="108" customWidth="1"/>
    <col min="5387" max="5632" width="8.88671875" style="108"/>
    <col min="5633" max="5633" width="4.5546875" style="108" customWidth="1"/>
    <col min="5634" max="5634" width="33.21875" style="108" customWidth="1"/>
    <col min="5635" max="5637" width="10.33203125" style="108" customWidth="1"/>
    <col min="5638" max="5638" width="33.21875" style="108" customWidth="1"/>
    <col min="5639" max="5641" width="10.33203125" style="108" customWidth="1"/>
    <col min="5642" max="5642" width="3.21875" style="108" customWidth="1"/>
    <col min="5643" max="5888" width="8.88671875" style="108"/>
    <col min="5889" max="5889" width="4.5546875" style="108" customWidth="1"/>
    <col min="5890" max="5890" width="33.21875" style="108" customWidth="1"/>
    <col min="5891" max="5893" width="10.33203125" style="108" customWidth="1"/>
    <col min="5894" max="5894" width="33.21875" style="108" customWidth="1"/>
    <col min="5895" max="5897" width="10.33203125" style="108" customWidth="1"/>
    <col min="5898" max="5898" width="3.21875" style="108" customWidth="1"/>
    <col min="5899" max="6144" width="8.88671875" style="108"/>
    <col min="6145" max="6145" width="4.5546875" style="108" customWidth="1"/>
    <col min="6146" max="6146" width="33.21875" style="108" customWidth="1"/>
    <col min="6147" max="6149" width="10.33203125" style="108" customWidth="1"/>
    <col min="6150" max="6150" width="33.21875" style="108" customWidth="1"/>
    <col min="6151" max="6153" width="10.33203125" style="108" customWidth="1"/>
    <col min="6154" max="6154" width="3.21875" style="108" customWidth="1"/>
    <col min="6155" max="6400" width="8.88671875" style="108"/>
    <col min="6401" max="6401" width="4.5546875" style="108" customWidth="1"/>
    <col min="6402" max="6402" width="33.21875" style="108" customWidth="1"/>
    <col min="6403" max="6405" width="10.33203125" style="108" customWidth="1"/>
    <col min="6406" max="6406" width="33.21875" style="108" customWidth="1"/>
    <col min="6407" max="6409" width="10.33203125" style="108" customWidth="1"/>
    <col min="6410" max="6410" width="3.21875" style="108" customWidth="1"/>
    <col min="6411" max="6656" width="8.88671875" style="108"/>
    <col min="6657" max="6657" width="4.5546875" style="108" customWidth="1"/>
    <col min="6658" max="6658" width="33.21875" style="108" customWidth="1"/>
    <col min="6659" max="6661" width="10.33203125" style="108" customWidth="1"/>
    <col min="6662" max="6662" width="33.21875" style="108" customWidth="1"/>
    <col min="6663" max="6665" width="10.33203125" style="108" customWidth="1"/>
    <col min="6666" max="6666" width="3.21875" style="108" customWidth="1"/>
    <col min="6667" max="6912" width="8.88671875" style="108"/>
    <col min="6913" max="6913" width="4.5546875" style="108" customWidth="1"/>
    <col min="6914" max="6914" width="33.21875" style="108" customWidth="1"/>
    <col min="6915" max="6917" width="10.33203125" style="108" customWidth="1"/>
    <col min="6918" max="6918" width="33.21875" style="108" customWidth="1"/>
    <col min="6919" max="6921" width="10.33203125" style="108" customWidth="1"/>
    <col min="6922" max="6922" width="3.21875" style="108" customWidth="1"/>
    <col min="6923" max="7168" width="8.88671875" style="108"/>
    <col min="7169" max="7169" width="4.5546875" style="108" customWidth="1"/>
    <col min="7170" max="7170" width="33.21875" style="108" customWidth="1"/>
    <col min="7171" max="7173" width="10.33203125" style="108" customWidth="1"/>
    <col min="7174" max="7174" width="33.21875" style="108" customWidth="1"/>
    <col min="7175" max="7177" width="10.33203125" style="108" customWidth="1"/>
    <col min="7178" max="7178" width="3.21875" style="108" customWidth="1"/>
    <col min="7179" max="7424" width="8.88671875" style="108"/>
    <col min="7425" max="7425" width="4.5546875" style="108" customWidth="1"/>
    <col min="7426" max="7426" width="33.21875" style="108" customWidth="1"/>
    <col min="7427" max="7429" width="10.33203125" style="108" customWidth="1"/>
    <col min="7430" max="7430" width="33.21875" style="108" customWidth="1"/>
    <col min="7431" max="7433" width="10.33203125" style="108" customWidth="1"/>
    <col min="7434" max="7434" width="3.21875" style="108" customWidth="1"/>
    <col min="7435" max="7680" width="8.88671875" style="108"/>
    <col min="7681" max="7681" width="4.5546875" style="108" customWidth="1"/>
    <col min="7682" max="7682" width="33.21875" style="108" customWidth="1"/>
    <col min="7683" max="7685" width="10.33203125" style="108" customWidth="1"/>
    <col min="7686" max="7686" width="33.21875" style="108" customWidth="1"/>
    <col min="7687" max="7689" width="10.33203125" style="108" customWidth="1"/>
    <col min="7690" max="7690" width="3.21875" style="108" customWidth="1"/>
    <col min="7691" max="7936" width="8.88671875" style="108"/>
    <col min="7937" max="7937" width="4.5546875" style="108" customWidth="1"/>
    <col min="7938" max="7938" width="33.21875" style="108" customWidth="1"/>
    <col min="7939" max="7941" width="10.33203125" style="108" customWidth="1"/>
    <col min="7942" max="7942" width="33.21875" style="108" customWidth="1"/>
    <col min="7943" max="7945" width="10.33203125" style="108" customWidth="1"/>
    <col min="7946" max="7946" width="3.21875" style="108" customWidth="1"/>
    <col min="7947" max="8192" width="8.88671875" style="108"/>
    <col min="8193" max="8193" width="4.5546875" style="108" customWidth="1"/>
    <col min="8194" max="8194" width="33.21875" style="108" customWidth="1"/>
    <col min="8195" max="8197" width="10.33203125" style="108" customWidth="1"/>
    <col min="8198" max="8198" width="33.21875" style="108" customWidth="1"/>
    <col min="8199" max="8201" width="10.33203125" style="108" customWidth="1"/>
    <col min="8202" max="8202" width="3.21875" style="108" customWidth="1"/>
    <col min="8203" max="8448" width="8.88671875" style="108"/>
    <col min="8449" max="8449" width="4.5546875" style="108" customWidth="1"/>
    <col min="8450" max="8450" width="33.21875" style="108" customWidth="1"/>
    <col min="8451" max="8453" width="10.33203125" style="108" customWidth="1"/>
    <col min="8454" max="8454" width="33.21875" style="108" customWidth="1"/>
    <col min="8455" max="8457" width="10.33203125" style="108" customWidth="1"/>
    <col min="8458" max="8458" width="3.21875" style="108" customWidth="1"/>
    <col min="8459" max="8704" width="8.88671875" style="108"/>
    <col min="8705" max="8705" width="4.5546875" style="108" customWidth="1"/>
    <col min="8706" max="8706" width="33.21875" style="108" customWidth="1"/>
    <col min="8707" max="8709" width="10.33203125" style="108" customWidth="1"/>
    <col min="8710" max="8710" width="33.21875" style="108" customWidth="1"/>
    <col min="8711" max="8713" width="10.33203125" style="108" customWidth="1"/>
    <col min="8714" max="8714" width="3.21875" style="108" customWidth="1"/>
    <col min="8715" max="8960" width="8.88671875" style="108"/>
    <col min="8961" max="8961" width="4.5546875" style="108" customWidth="1"/>
    <col min="8962" max="8962" width="33.21875" style="108" customWidth="1"/>
    <col min="8963" max="8965" width="10.33203125" style="108" customWidth="1"/>
    <col min="8966" max="8966" width="33.21875" style="108" customWidth="1"/>
    <col min="8967" max="8969" width="10.33203125" style="108" customWidth="1"/>
    <col min="8970" max="8970" width="3.21875" style="108" customWidth="1"/>
    <col min="8971" max="9216" width="8.88671875" style="108"/>
    <col min="9217" max="9217" width="4.5546875" style="108" customWidth="1"/>
    <col min="9218" max="9218" width="33.21875" style="108" customWidth="1"/>
    <col min="9219" max="9221" width="10.33203125" style="108" customWidth="1"/>
    <col min="9222" max="9222" width="33.21875" style="108" customWidth="1"/>
    <col min="9223" max="9225" width="10.33203125" style="108" customWidth="1"/>
    <col min="9226" max="9226" width="3.21875" style="108" customWidth="1"/>
    <col min="9227" max="9472" width="8.88671875" style="108"/>
    <col min="9473" max="9473" width="4.5546875" style="108" customWidth="1"/>
    <col min="9474" max="9474" width="33.21875" style="108" customWidth="1"/>
    <col min="9475" max="9477" width="10.33203125" style="108" customWidth="1"/>
    <col min="9478" max="9478" width="33.21875" style="108" customWidth="1"/>
    <col min="9479" max="9481" width="10.33203125" style="108" customWidth="1"/>
    <col min="9482" max="9482" width="3.21875" style="108" customWidth="1"/>
    <col min="9483" max="9728" width="8.88671875" style="108"/>
    <col min="9729" max="9729" width="4.5546875" style="108" customWidth="1"/>
    <col min="9730" max="9730" width="33.21875" style="108" customWidth="1"/>
    <col min="9731" max="9733" width="10.33203125" style="108" customWidth="1"/>
    <col min="9734" max="9734" width="33.21875" style="108" customWidth="1"/>
    <col min="9735" max="9737" width="10.33203125" style="108" customWidth="1"/>
    <col min="9738" max="9738" width="3.21875" style="108" customWidth="1"/>
    <col min="9739" max="9984" width="8.88671875" style="108"/>
    <col min="9985" max="9985" width="4.5546875" style="108" customWidth="1"/>
    <col min="9986" max="9986" width="33.21875" style="108" customWidth="1"/>
    <col min="9987" max="9989" width="10.33203125" style="108" customWidth="1"/>
    <col min="9990" max="9990" width="33.21875" style="108" customWidth="1"/>
    <col min="9991" max="9993" width="10.33203125" style="108" customWidth="1"/>
    <col min="9994" max="9994" width="3.21875" style="108" customWidth="1"/>
    <col min="9995" max="10240" width="8.88671875" style="108"/>
    <col min="10241" max="10241" width="4.5546875" style="108" customWidth="1"/>
    <col min="10242" max="10242" width="33.21875" style="108" customWidth="1"/>
    <col min="10243" max="10245" width="10.33203125" style="108" customWidth="1"/>
    <col min="10246" max="10246" width="33.21875" style="108" customWidth="1"/>
    <col min="10247" max="10249" width="10.33203125" style="108" customWidth="1"/>
    <col min="10250" max="10250" width="3.21875" style="108" customWidth="1"/>
    <col min="10251" max="10496" width="8.88671875" style="108"/>
    <col min="10497" max="10497" width="4.5546875" style="108" customWidth="1"/>
    <col min="10498" max="10498" width="33.21875" style="108" customWidth="1"/>
    <col min="10499" max="10501" width="10.33203125" style="108" customWidth="1"/>
    <col min="10502" max="10502" width="33.21875" style="108" customWidth="1"/>
    <col min="10503" max="10505" width="10.33203125" style="108" customWidth="1"/>
    <col min="10506" max="10506" width="3.21875" style="108" customWidth="1"/>
    <col min="10507" max="10752" width="8.88671875" style="108"/>
    <col min="10753" max="10753" width="4.5546875" style="108" customWidth="1"/>
    <col min="10754" max="10754" width="33.21875" style="108" customWidth="1"/>
    <col min="10755" max="10757" width="10.33203125" style="108" customWidth="1"/>
    <col min="10758" max="10758" width="33.21875" style="108" customWidth="1"/>
    <col min="10759" max="10761" width="10.33203125" style="108" customWidth="1"/>
    <col min="10762" max="10762" width="3.21875" style="108" customWidth="1"/>
    <col min="10763" max="11008" width="8.88671875" style="108"/>
    <col min="11009" max="11009" width="4.5546875" style="108" customWidth="1"/>
    <col min="11010" max="11010" width="33.21875" style="108" customWidth="1"/>
    <col min="11011" max="11013" width="10.33203125" style="108" customWidth="1"/>
    <col min="11014" max="11014" width="33.21875" style="108" customWidth="1"/>
    <col min="11015" max="11017" width="10.33203125" style="108" customWidth="1"/>
    <col min="11018" max="11018" width="3.21875" style="108" customWidth="1"/>
    <col min="11019" max="11264" width="8.88671875" style="108"/>
    <col min="11265" max="11265" width="4.5546875" style="108" customWidth="1"/>
    <col min="11266" max="11266" width="33.21875" style="108" customWidth="1"/>
    <col min="11267" max="11269" width="10.33203125" style="108" customWidth="1"/>
    <col min="11270" max="11270" width="33.21875" style="108" customWidth="1"/>
    <col min="11271" max="11273" width="10.33203125" style="108" customWidth="1"/>
    <col min="11274" max="11274" width="3.21875" style="108" customWidth="1"/>
    <col min="11275" max="11520" width="8.88671875" style="108"/>
    <col min="11521" max="11521" width="4.5546875" style="108" customWidth="1"/>
    <col min="11522" max="11522" width="33.21875" style="108" customWidth="1"/>
    <col min="11523" max="11525" width="10.33203125" style="108" customWidth="1"/>
    <col min="11526" max="11526" width="33.21875" style="108" customWidth="1"/>
    <col min="11527" max="11529" width="10.33203125" style="108" customWidth="1"/>
    <col min="11530" max="11530" width="3.21875" style="108" customWidth="1"/>
    <col min="11531" max="11776" width="8.88671875" style="108"/>
    <col min="11777" max="11777" width="4.5546875" style="108" customWidth="1"/>
    <col min="11778" max="11778" width="33.21875" style="108" customWidth="1"/>
    <col min="11779" max="11781" width="10.33203125" style="108" customWidth="1"/>
    <col min="11782" max="11782" width="33.21875" style="108" customWidth="1"/>
    <col min="11783" max="11785" width="10.33203125" style="108" customWidth="1"/>
    <col min="11786" max="11786" width="3.21875" style="108" customWidth="1"/>
    <col min="11787" max="12032" width="8.88671875" style="108"/>
    <col min="12033" max="12033" width="4.5546875" style="108" customWidth="1"/>
    <col min="12034" max="12034" width="33.21875" style="108" customWidth="1"/>
    <col min="12035" max="12037" width="10.33203125" style="108" customWidth="1"/>
    <col min="12038" max="12038" width="33.21875" style="108" customWidth="1"/>
    <col min="12039" max="12041" width="10.33203125" style="108" customWidth="1"/>
    <col min="12042" max="12042" width="3.21875" style="108" customWidth="1"/>
    <col min="12043" max="12288" width="8.88671875" style="108"/>
    <col min="12289" max="12289" width="4.5546875" style="108" customWidth="1"/>
    <col min="12290" max="12290" width="33.21875" style="108" customWidth="1"/>
    <col min="12291" max="12293" width="10.33203125" style="108" customWidth="1"/>
    <col min="12294" max="12294" width="33.21875" style="108" customWidth="1"/>
    <col min="12295" max="12297" width="10.33203125" style="108" customWidth="1"/>
    <col min="12298" max="12298" width="3.21875" style="108" customWidth="1"/>
    <col min="12299" max="12544" width="8.88671875" style="108"/>
    <col min="12545" max="12545" width="4.5546875" style="108" customWidth="1"/>
    <col min="12546" max="12546" width="33.21875" style="108" customWidth="1"/>
    <col min="12547" max="12549" width="10.33203125" style="108" customWidth="1"/>
    <col min="12550" max="12550" width="33.21875" style="108" customWidth="1"/>
    <col min="12551" max="12553" width="10.33203125" style="108" customWidth="1"/>
    <col min="12554" max="12554" width="3.21875" style="108" customWidth="1"/>
    <col min="12555" max="12800" width="8.88671875" style="108"/>
    <col min="12801" max="12801" width="4.5546875" style="108" customWidth="1"/>
    <col min="12802" max="12802" width="33.21875" style="108" customWidth="1"/>
    <col min="12803" max="12805" width="10.33203125" style="108" customWidth="1"/>
    <col min="12806" max="12806" width="33.21875" style="108" customWidth="1"/>
    <col min="12807" max="12809" width="10.33203125" style="108" customWidth="1"/>
    <col min="12810" max="12810" width="3.21875" style="108" customWidth="1"/>
    <col min="12811" max="13056" width="8.88671875" style="108"/>
    <col min="13057" max="13057" width="4.5546875" style="108" customWidth="1"/>
    <col min="13058" max="13058" width="33.21875" style="108" customWidth="1"/>
    <col min="13059" max="13061" width="10.33203125" style="108" customWidth="1"/>
    <col min="13062" max="13062" width="33.21875" style="108" customWidth="1"/>
    <col min="13063" max="13065" width="10.33203125" style="108" customWidth="1"/>
    <col min="13066" max="13066" width="3.21875" style="108" customWidth="1"/>
    <col min="13067" max="13312" width="8.88671875" style="108"/>
    <col min="13313" max="13313" width="4.5546875" style="108" customWidth="1"/>
    <col min="13314" max="13314" width="33.21875" style="108" customWidth="1"/>
    <col min="13315" max="13317" width="10.33203125" style="108" customWidth="1"/>
    <col min="13318" max="13318" width="33.21875" style="108" customWidth="1"/>
    <col min="13319" max="13321" width="10.33203125" style="108" customWidth="1"/>
    <col min="13322" max="13322" width="3.21875" style="108" customWidth="1"/>
    <col min="13323" max="13568" width="8.88671875" style="108"/>
    <col min="13569" max="13569" width="4.5546875" style="108" customWidth="1"/>
    <col min="13570" max="13570" width="33.21875" style="108" customWidth="1"/>
    <col min="13571" max="13573" width="10.33203125" style="108" customWidth="1"/>
    <col min="13574" max="13574" width="33.21875" style="108" customWidth="1"/>
    <col min="13575" max="13577" width="10.33203125" style="108" customWidth="1"/>
    <col min="13578" max="13578" width="3.21875" style="108" customWidth="1"/>
    <col min="13579" max="13824" width="8.88671875" style="108"/>
    <col min="13825" max="13825" width="4.5546875" style="108" customWidth="1"/>
    <col min="13826" max="13826" width="33.21875" style="108" customWidth="1"/>
    <col min="13827" max="13829" width="10.33203125" style="108" customWidth="1"/>
    <col min="13830" max="13830" width="33.21875" style="108" customWidth="1"/>
    <col min="13831" max="13833" width="10.33203125" style="108" customWidth="1"/>
    <col min="13834" max="13834" width="3.21875" style="108" customWidth="1"/>
    <col min="13835" max="14080" width="8.88671875" style="108"/>
    <col min="14081" max="14081" width="4.5546875" style="108" customWidth="1"/>
    <col min="14082" max="14082" width="33.21875" style="108" customWidth="1"/>
    <col min="14083" max="14085" width="10.33203125" style="108" customWidth="1"/>
    <col min="14086" max="14086" width="33.21875" style="108" customWidth="1"/>
    <col min="14087" max="14089" width="10.33203125" style="108" customWidth="1"/>
    <col min="14090" max="14090" width="3.21875" style="108" customWidth="1"/>
    <col min="14091" max="14336" width="8.88671875" style="108"/>
    <col min="14337" max="14337" width="4.5546875" style="108" customWidth="1"/>
    <col min="14338" max="14338" width="33.21875" style="108" customWidth="1"/>
    <col min="14339" max="14341" width="10.33203125" style="108" customWidth="1"/>
    <col min="14342" max="14342" width="33.21875" style="108" customWidth="1"/>
    <col min="14343" max="14345" width="10.33203125" style="108" customWidth="1"/>
    <col min="14346" max="14346" width="3.21875" style="108" customWidth="1"/>
    <col min="14347" max="14592" width="8.88671875" style="108"/>
    <col min="14593" max="14593" width="4.5546875" style="108" customWidth="1"/>
    <col min="14594" max="14594" width="33.21875" style="108" customWidth="1"/>
    <col min="14595" max="14597" width="10.33203125" style="108" customWidth="1"/>
    <col min="14598" max="14598" width="33.21875" style="108" customWidth="1"/>
    <col min="14599" max="14601" width="10.33203125" style="108" customWidth="1"/>
    <col min="14602" max="14602" width="3.21875" style="108" customWidth="1"/>
    <col min="14603" max="14848" width="8.88671875" style="108"/>
    <col min="14849" max="14849" width="4.5546875" style="108" customWidth="1"/>
    <col min="14850" max="14850" width="33.21875" style="108" customWidth="1"/>
    <col min="14851" max="14853" width="10.33203125" style="108" customWidth="1"/>
    <col min="14854" max="14854" width="33.21875" style="108" customWidth="1"/>
    <col min="14855" max="14857" width="10.33203125" style="108" customWidth="1"/>
    <col min="14858" max="14858" width="3.21875" style="108" customWidth="1"/>
    <col min="14859" max="15104" width="8.88671875" style="108"/>
    <col min="15105" max="15105" width="4.5546875" style="108" customWidth="1"/>
    <col min="15106" max="15106" width="33.21875" style="108" customWidth="1"/>
    <col min="15107" max="15109" width="10.33203125" style="108" customWidth="1"/>
    <col min="15110" max="15110" width="33.21875" style="108" customWidth="1"/>
    <col min="15111" max="15113" width="10.33203125" style="108" customWidth="1"/>
    <col min="15114" max="15114" width="3.21875" style="108" customWidth="1"/>
    <col min="15115" max="15360" width="8.88671875" style="108"/>
    <col min="15361" max="15361" width="4.5546875" style="108" customWidth="1"/>
    <col min="15362" max="15362" width="33.21875" style="108" customWidth="1"/>
    <col min="15363" max="15365" width="10.33203125" style="108" customWidth="1"/>
    <col min="15366" max="15366" width="33.21875" style="108" customWidth="1"/>
    <col min="15367" max="15369" width="10.33203125" style="108" customWidth="1"/>
    <col min="15370" max="15370" width="3.21875" style="108" customWidth="1"/>
    <col min="15371" max="15616" width="8.88671875" style="108"/>
    <col min="15617" max="15617" width="4.5546875" style="108" customWidth="1"/>
    <col min="15618" max="15618" width="33.21875" style="108" customWidth="1"/>
    <col min="15619" max="15621" width="10.33203125" style="108" customWidth="1"/>
    <col min="15622" max="15622" width="33.21875" style="108" customWidth="1"/>
    <col min="15623" max="15625" width="10.33203125" style="108" customWidth="1"/>
    <col min="15626" max="15626" width="3.21875" style="108" customWidth="1"/>
    <col min="15627" max="15872" width="8.88671875" style="108"/>
    <col min="15873" max="15873" width="4.5546875" style="108" customWidth="1"/>
    <col min="15874" max="15874" width="33.21875" style="108" customWidth="1"/>
    <col min="15875" max="15877" width="10.33203125" style="108" customWidth="1"/>
    <col min="15878" max="15878" width="33.21875" style="108" customWidth="1"/>
    <col min="15879" max="15881" width="10.33203125" style="108" customWidth="1"/>
    <col min="15882" max="15882" width="3.21875" style="108" customWidth="1"/>
    <col min="15883" max="16128" width="8.88671875" style="108"/>
    <col min="16129" max="16129" width="4.5546875" style="108" customWidth="1"/>
    <col min="16130" max="16130" width="33.21875" style="108" customWidth="1"/>
    <col min="16131" max="16133" width="10.33203125" style="108" customWidth="1"/>
    <col min="16134" max="16134" width="33.21875" style="108" customWidth="1"/>
    <col min="16135" max="16137" width="10.33203125" style="108" customWidth="1"/>
    <col min="16138" max="16138" width="3.21875" style="108" customWidth="1"/>
    <col min="16139" max="16384" width="8.88671875" style="108"/>
  </cols>
  <sheetData>
    <row r="1" spans="1:11" ht="15.75" x14ac:dyDescent="0.2">
      <c r="A1" s="680" t="s">
        <v>1497</v>
      </c>
      <c r="B1" s="680"/>
      <c r="C1" s="680"/>
      <c r="D1" s="680"/>
      <c r="E1" s="680"/>
      <c r="F1" s="680"/>
      <c r="G1" s="680"/>
      <c r="H1" s="680"/>
      <c r="I1" s="680"/>
    </row>
    <row r="3" spans="1:11" ht="31.5" x14ac:dyDescent="0.2">
      <c r="B3" s="336" t="s">
        <v>1511</v>
      </c>
      <c r="C3" s="337"/>
      <c r="D3" s="337"/>
      <c r="E3" s="337"/>
      <c r="F3" s="337"/>
      <c r="G3" s="337"/>
      <c r="H3" s="337"/>
      <c r="I3" s="337"/>
      <c r="J3" s="681"/>
    </row>
    <row r="4" spans="1:11" ht="15.75" thickBot="1" x14ac:dyDescent="0.25">
      <c r="G4" s="338"/>
      <c r="H4" s="338"/>
      <c r="I4" s="338" t="s">
        <v>1505</v>
      </c>
      <c r="J4" s="681"/>
    </row>
    <row r="5" spans="1:11" ht="13.5" customHeight="1" thickBot="1" x14ac:dyDescent="0.25">
      <c r="A5" s="682" t="s">
        <v>132</v>
      </c>
      <c r="B5" s="595" t="s">
        <v>30</v>
      </c>
      <c r="C5" s="596"/>
      <c r="D5" s="597"/>
      <c r="E5" s="597"/>
      <c r="F5" s="595" t="s">
        <v>617</v>
      </c>
      <c r="G5" s="598"/>
      <c r="H5" s="599"/>
      <c r="I5" s="600"/>
      <c r="J5" s="681"/>
    </row>
    <row r="6" spans="1:11" s="339" customFormat="1" ht="44.25" customHeight="1" thickBot="1" x14ac:dyDescent="0.25">
      <c r="A6" s="683"/>
      <c r="B6" s="459" t="s">
        <v>1</v>
      </c>
      <c r="C6" s="601" t="str">
        <f>Muk.merleg!C6</f>
        <v>2025. évi eredeti előirányzat</v>
      </c>
      <c r="D6" s="601" t="str">
        <f>Muk.merleg!D6</f>
        <v>Halmozott módosítás 2025.06.30-ig</v>
      </c>
      <c r="E6" s="601" t="str">
        <f>Muk.merleg!E6</f>
        <v>2025.06.30. Módosítás után</v>
      </c>
      <c r="F6" s="603" t="s">
        <v>1</v>
      </c>
      <c r="G6" s="467" t="str">
        <f>Muk.merleg!G6</f>
        <v>2025. évi eredeti előirányzat</v>
      </c>
      <c r="H6" s="467" t="str">
        <f>Muk.merleg!H6</f>
        <v>Halmozott módosítás 2025.06.30-ig</v>
      </c>
      <c r="I6" s="467" t="str">
        <f>Muk.merleg!I6</f>
        <v>2025.06.30. Módosítás után</v>
      </c>
      <c r="J6" s="681"/>
    </row>
    <row r="7" spans="1:11" s="339" customFormat="1" ht="13.5" thickBot="1" x14ac:dyDescent="0.25">
      <c r="A7" s="340" t="s">
        <v>73</v>
      </c>
      <c r="B7" s="341" t="s">
        <v>74</v>
      </c>
      <c r="C7" s="342" t="s">
        <v>75</v>
      </c>
      <c r="D7" s="343" t="s">
        <v>76</v>
      </c>
      <c r="E7" s="343" t="s">
        <v>618</v>
      </c>
      <c r="F7" s="341" t="s">
        <v>619</v>
      </c>
      <c r="G7" s="342" t="s">
        <v>79</v>
      </c>
      <c r="H7" s="342" t="s">
        <v>140</v>
      </c>
      <c r="I7" s="406" t="s">
        <v>620</v>
      </c>
      <c r="J7" s="681"/>
    </row>
    <row r="8" spans="1:11" ht="12.95" customHeight="1" x14ac:dyDescent="0.2">
      <c r="A8" s="620" t="s">
        <v>29</v>
      </c>
      <c r="B8" s="344" t="s">
        <v>657</v>
      </c>
      <c r="C8" s="345">
        <f>Bev.kiad.!E24</f>
        <v>0</v>
      </c>
      <c r="D8" s="345">
        <f>Bev.kiad.!L24</f>
        <v>0</v>
      </c>
      <c r="E8" s="345">
        <f>Bev.kiad.!M24</f>
        <v>0</v>
      </c>
      <c r="F8" s="344" t="s">
        <v>342</v>
      </c>
      <c r="G8" s="345">
        <f>Bev.kiad.!N121</f>
        <v>7194901</v>
      </c>
      <c r="H8" s="345">
        <f>Bev.kiad.!L121</f>
        <v>-3932384</v>
      </c>
      <c r="I8" s="407">
        <f>Bev.kiad.!M121</f>
        <v>3262517</v>
      </c>
      <c r="J8" s="681"/>
    </row>
    <row r="9" spans="1:11" x14ac:dyDescent="0.2">
      <c r="A9" s="621" t="s">
        <v>31</v>
      </c>
      <c r="B9" s="346" t="s">
        <v>658</v>
      </c>
      <c r="C9" s="347"/>
      <c r="D9" s="347"/>
      <c r="E9" s="348">
        <f t="shared" ref="E9:E18" si="0">C9+D9</f>
        <v>0</v>
      </c>
      <c r="F9" s="346" t="s">
        <v>659</v>
      </c>
      <c r="G9" s="347"/>
      <c r="H9" s="347"/>
      <c r="I9" s="408">
        <f t="shared" ref="I9:I31" si="1">G9+H9</f>
        <v>0</v>
      </c>
      <c r="J9" s="681"/>
    </row>
    <row r="10" spans="1:11" ht="12.95" customHeight="1" x14ac:dyDescent="0.2">
      <c r="A10" s="621" t="s">
        <v>33</v>
      </c>
      <c r="B10" s="346" t="s">
        <v>660</v>
      </c>
      <c r="C10" s="347">
        <f>Bev.kiad.!N51</f>
        <v>11023622</v>
      </c>
      <c r="D10" s="347">
        <f>Bev.kiad.!L51</f>
        <v>0</v>
      </c>
      <c r="E10" s="347">
        <f>Bev.kiad.!M51</f>
        <v>11023622</v>
      </c>
      <c r="F10" s="346" t="s">
        <v>104</v>
      </c>
      <c r="G10" s="347">
        <f>Bev.kiad.!N123</f>
        <v>2690260</v>
      </c>
      <c r="H10" s="347">
        <f>Bev.kiad.!L123</f>
        <v>3465284</v>
      </c>
      <c r="I10" s="409">
        <f>Bev.kiad.!M123</f>
        <v>6155544</v>
      </c>
      <c r="J10" s="681"/>
    </row>
    <row r="11" spans="1:11" ht="12.95" customHeight="1" x14ac:dyDescent="0.2">
      <c r="A11" s="621" t="s">
        <v>35</v>
      </c>
      <c r="B11" s="346" t="s">
        <v>661</v>
      </c>
      <c r="C11" s="347">
        <f>Bev.kiad.!E62</f>
        <v>0</v>
      </c>
      <c r="D11" s="347">
        <f>Bev.kiad.!L62</f>
        <v>0</v>
      </c>
      <c r="E11" s="347">
        <f>Bev.kiad.!M62</f>
        <v>0</v>
      </c>
      <c r="F11" s="346" t="s">
        <v>662</v>
      </c>
      <c r="G11" s="347"/>
      <c r="H11" s="347"/>
      <c r="I11" s="408">
        <f t="shared" si="1"/>
        <v>0</v>
      </c>
      <c r="J11" s="681"/>
    </row>
    <row r="12" spans="1:11" ht="12.75" customHeight="1" x14ac:dyDescent="0.2">
      <c r="A12" s="621" t="s">
        <v>37</v>
      </c>
      <c r="B12" s="346" t="s">
        <v>663</v>
      </c>
      <c r="C12" s="347"/>
      <c r="D12" s="347"/>
      <c r="E12" s="348">
        <f t="shared" si="0"/>
        <v>0</v>
      </c>
      <c r="F12" s="346" t="s">
        <v>345</v>
      </c>
      <c r="G12" s="347">
        <f>Bev.kiad.!E133</f>
        <v>0</v>
      </c>
      <c r="H12" s="347">
        <f>Bev.kiad.!L125</f>
        <v>0</v>
      </c>
      <c r="I12" s="409">
        <f>Bev.kiad.!M125</f>
        <v>0</v>
      </c>
      <c r="J12" s="681"/>
      <c r="K12" s="108" t="s">
        <v>1401</v>
      </c>
    </row>
    <row r="13" spans="1:11" ht="12.95" customHeight="1" x14ac:dyDescent="0.2">
      <c r="A13" s="621" t="s">
        <v>39</v>
      </c>
      <c r="B13" s="346" t="s">
        <v>664</v>
      </c>
      <c r="C13" s="349"/>
      <c r="D13" s="349"/>
      <c r="E13" s="348">
        <f t="shared" si="0"/>
        <v>0</v>
      </c>
      <c r="F13" s="350"/>
      <c r="G13" s="347"/>
      <c r="H13" s="347"/>
      <c r="I13" s="408">
        <f t="shared" si="1"/>
        <v>0</v>
      </c>
      <c r="J13" s="681"/>
    </row>
    <row r="14" spans="1:11" ht="12.95" customHeight="1" x14ac:dyDescent="0.2">
      <c r="A14" s="621" t="s">
        <v>40</v>
      </c>
      <c r="B14" s="351"/>
      <c r="C14" s="347"/>
      <c r="D14" s="347"/>
      <c r="E14" s="348">
        <f t="shared" si="0"/>
        <v>0</v>
      </c>
      <c r="F14" s="350"/>
      <c r="G14" s="347"/>
      <c r="H14" s="347"/>
      <c r="I14" s="408">
        <f t="shared" si="1"/>
        <v>0</v>
      </c>
      <c r="J14" s="681"/>
    </row>
    <row r="15" spans="1:11" ht="12.95" customHeight="1" x14ac:dyDescent="0.2">
      <c r="A15" s="621" t="s">
        <v>42</v>
      </c>
      <c r="B15" s="351"/>
      <c r="C15" s="347"/>
      <c r="D15" s="347"/>
      <c r="E15" s="348">
        <f t="shared" si="0"/>
        <v>0</v>
      </c>
      <c r="F15" s="352"/>
      <c r="G15" s="347"/>
      <c r="H15" s="347"/>
      <c r="I15" s="408">
        <f t="shared" si="1"/>
        <v>0</v>
      </c>
      <c r="J15" s="681"/>
    </row>
    <row r="16" spans="1:11" ht="12.95" customHeight="1" x14ac:dyDescent="0.2">
      <c r="A16" s="621" t="s">
        <v>44</v>
      </c>
      <c r="B16" s="353"/>
      <c r="C16" s="349"/>
      <c r="D16" s="349"/>
      <c r="E16" s="348">
        <f t="shared" si="0"/>
        <v>0</v>
      </c>
      <c r="F16" s="350"/>
      <c r="G16" s="347"/>
      <c r="H16" s="347"/>
      <c r="I16" s="408">
        <f t="shared" si="1"/>
        <v>0</v>
      </c>
      <c r="J16" s="681"/>
    </row>
    <row r="17" spans="1:10" x14ac:dyDescent="0.2">
      <c r="A17" s="621" t="s">
        <v>46</v>
      </c>
      <c r="B17" s="351"/>
      <c r="C17" s="349"/>
      <c r="D17" s="349"/>
      <c r="E17" s="348">
        <f t="shared" si="0"/>
        <v>0</v>
      </c>
      <c r="F17" s="350"/>
      <c r="G17" s="347"/>
      <c r="H17" s="347"/>
      <c r="I17" s="408">
        <f t="shared" si="1"/>
        <v>0</v>
      </c>
      <c r="J17" s="681"/>
    </row>
    <row r="18" spans="1:10" ht="12.95" customHeight="1" thickBot="1" x14ac:dyDescent="0.25">
      <c r="A18" s="622" t="s">
        <v>48</v>
      </c>
      <c r="B18" s="354"/>
      <c r="C18" s="355"/>
      <c r="D18" s="355"/>
      <c r="E18" s="348">
        <f t="shared" si="0"/>
        <v>0</v>
      </c>
      <c r="F18" s="356" t="s">
        <v>336</v>
      </c>
      <c r="G18" s="357"/>
      <c r="H18" s="357">
        <v>0</v>
      </c>
      <c r="I18" s="410">
        <f t="shared" si="1"/>
        <v>0</v>
      </c>
      <c r="J18" s="681"/>
    </row>
    <row r="19" spans="1:10" ht="15.95" customHeight="1" thickBot="1" x14ac:dyDescent="0.25">
      <c r="A19" s="623" t="s">
        <v>50</v>
      </c>
      <c r="B19" s="358" t="s">
        <v>665</v>
      </c>
      <c r="C19" s="359">
        <f>+C8+C10+C11+C13+C14+C15+C16+C17+C18</f>
        <v>11023622</v>
      </c>
      <c r="D19" s="359">
        <f>+D8+D10+D11+D13+D14+D15+D16+D17+D18</f>
        <v>0</v>
      </c>
      <c r="E19" s="359">
        <f>+E8+E10+E11+E13+E14+E15+E16+E17+E18</f>
        <v>11023622</v>
      </c>
      <c r="F19" s="358" t="s">
        <v>666</v>
      </c>
      <c r="G19" s="359">
        <f>+G8+G10+G12+G13+G14+G15+G16+G17+G18</f>
        <v>9885161</v>
      </c>
      <c r="H19" s="359">
        <f>+H8+H10+H12+H13+H14+H15+H16+H17+H18</f>
        <v>-467100</v>
      </c>
      <c r="I19" s="411">
        <f>+I8+I10+I12+I13+I14+I15+I16+I17+I18</f>
        <v>9418061</v>
      </c>
      <c r="J19" s="681"/>
    </row>
    <row r="20" spans="1:10" ht="12.95" customHeight="1" x14ac:dyDescent="0.2">
      <c r="A20" s="620" t="s">
        <v>52</v>
      </c>
      <c r="B20" s="360" t="s">
        <v>667</v>
      </c>
      <c r="C20" s="361">
        <f>+C21+C22+C23+C24+C25</f>
        <v>0</v>
      </c>
      <c r="D20" s="361">
        <f>+D21+D22+D23+D24+D25</f>
        <v>0</v>
      </c>
      <c r="E20" s="361">
        <f>+E21+E22+E23+E24+E25</f>
        <v>0</v>
      </c>
      <c r="F20" s="362" t="s">
        <v>630</v>
      </c>
      <c r="G20" s="363"/>
      <c r="H20" s="363"/>
      <c r="I20" s="412">
        <f t="shared" si="1"/>
        <v>0</v>
      </c>
      <c r="J20" s="681"/>
    </row>
    <row r="21" spans="1:10" ht="12.95" customHeight="1" x14ac:dyDescent="0.2">
      <c r="A21" s="621" t="s">
        <v>54</v>
      </c>
      <c r="B21" s="364" t="s">
        <v>668</v>
      </c>
      <c r="C21" s="365"/>
      <c r="D21" s="365"/>
      <c r="E21" s="366">
        <f t="shared" ref="E21:E31" si="2">C21+D21</f>
        <v>0</v>
      </c>
      <c r="F21" s="362" t="s">
        <v>669</v>
      </c>
      <c r="G21" s="365"/>
      <c r="H21" s="365"/>
      <c r="I21" s="413">
        <f t="shared" si="1"/>
        <v>0</v>
      </c>
      <c r="J21" s="681"/>
    </row>
    <row r="22" spans="1:10" ht="12.95" customHeight="1" x14ac:dyDescent="0.2">
      <c r="A22" s="620" t="s">
        <v>56</v>
      </c>
      <c r="B22" s="364" t="s">
        <v>670</v>
      </c>
      <c r="C22" s="365"/>
      <c r="D22" s="365"/>
      <c r="E22" s="366">
        <f t="shared" si="2"/>
        <v>0</v>
      </c>
      <c r="F22" s="362" t="s">
        <v>634</v>
      </c>
      <c r="G22" s="365"/>
      <c r="H22" s="365"/>
      <c r="I22" s="413">
        <f t="shared" si="1"/>
        <v>0</v>
      </c>
      <c r="J22" s="681"/>
    </row>
    <row r="23" spans="1:10" ht="12.95" customHeight="1" x14ac:dyDescent="0.2">
      <c r="A23" s="621" t="s">
        <v>58</v>
      </c>
      <c r="B23" s="364" t="s">
        <v>671</v>
      </c>
      <c r="C23" s="365"/>
      <c r="D23" s="365"/>
      <c r="E23" s="366">
        <f t="shared" si="2"/>
        <v>0</v>
      </c>
      <c r="F23" s="362" t="s">
        <v>636</v>
      </c>
      <c r="G23" s="365"/>
      <c r="H23" s="365"/>
      <c r="I23" s="413">
        <f t="shared" si="1"/>
        <v>0</v>
      </c>
      <c r="J23" s="681"/>
    </row>
    <row r="24" spans="1:10" ht="12.95" customHeight="1" x14ac:dyDescent="0.2">
      <c r="A24" s="620" t="s">
        <v>60</v>
      </c>
      <c r="B24" s="364" t="s">
        <v>637</v>
      </c>
      <c r="C24" s="365"/>
      <c r="D24" s="365"/>
      <c r="E24" s="366">
        <f t="shared" si="2"/>
        <v>0</v>
      </c>
      <c r="F24" s="367" t="s">
        <v>638</v>
      </c>
      <c r="G24" s="365">
        <v>0</v>
      </c>
      <c r="H24" s="365"/>
      <c r="I24" s="413"/>
      <c r="J24" s="681"/>
    </row>
    <row r="25" spans="1:10" ht="12.95" customHeight="1" x14ac:dyDescent="0.2">
      <c r="A25" s="621" t="s">
        <v>61</v>
      </c>
      <c r="B25" s="368" t="s">
        <v>672</v>
      </c>
      <c r="C25" s="365"/>
      <c r="D25" s="365"/>
      <c r="E25" s="366">
        <f t="shared" si="2"/>
        <v>0</v>
      </c>
      <c r="F25" s="362" t="s">
        <v>673</v>
      </c>
      <c r="G25" s="365"/>
      <c r="H25" s="365"/>
      <c r="I25" s="413">
        <f t="shared" si="1"/>
        <v>0</v>
      </c>
      <c r="J25" s="681"/>
    </row>
    <row r="26" spans="1:10" ht="12.95" customHeight="1" x14ac:dyDescent="0.2">
      <c r="A26" s="620" t="s">
        <v>63</v>
      </c>
      <c r="B26" s="369" t="s">
        <v>674</v>
      </c>
      <c r="C26" s="370">
        <f>+C27+C28+C29+C30+C31</f>
        <v>0</v>
      </c>
      <c r="D26" s="370">
        <f>+D27+D28+D29+D30+D31</f>
        <v>0</v>
      </c>
      <c r="E26" s="370">
        <f>+E27+E28+E29+E30+E31</f>
        <v>0</v>
      </c>
      <c r="F26" s="371" t="s">
        <v>675</v>
      </c>
      <c r="G26" s="365"/>
      <c r="H26" s="365"/>
      <c r="I26" s="413">
        <f t="shared" si="1"/>
        <v>0</v>
      </c>
      <c r="J26" s="681"/>
    </row>
    <row r="27" spans="1:10" ht="12.95" customHeight="1" x14ac:dyDescent="0.2">
      <c r="A27" s="621" t="s">
        <v>65</v>
      </c>
      <c r="B27" s="368" t="s">
        <v>676</v>
      </c>
      <c r="C27" s="365"/>
      <c r="D27" s="365"/>
      <c r="E27" s="366">
        <f t="shared" si="2"/>
        <v>0</v>
      </c>
      <c r="F27" s="371" t="s">
        <v>375</v>
      </c>
      <c r="G27" s="365"/>
      <c r="H27" s="365"/>
      <c r="I27" s="413">
        <f t="shared" si="1"/>
        <v>0</v>
      </c>
      <c r="J27" s="681"/>
    </row>
    <row r="28" spans="1:10" ht="12.95" customHeight="1" x14ac:dyDescent="0.2">
      <c r="A28" s="620" t="s">
        <v>67</v>
      </c>
      <c r="B28" s="368" t="s">
        <v>677</v>
      </c>
      <c r="C28" s="365"/>
      <c r="D28" s="365"/>
      <c r="E28" s="366">
        <f t="shared" si="2"/>
        <v>0</v>
      </c>
      <c r="F28" s="372"/>
      <c r="G28" s="365"/>
      <c r="H28" s="365"/>
      <c r="I28" s="413">
        <f t="shared" si="1"/>
        <v>0</v>
      </c>
      <c r="J28" s="681"/>
    </row>
    <row r="29" spans="1:10" ht="12.95" customHeight="1" x14ac:dyDescent="0.2">
      <c r="A29" s="621" t="s">
        <v>69</v>
      </c>
      <c r="B29" s="364" t="s">
        <v>678</v>
      </c>
      <c r="C29" s="365"/>
      <c r="D29" s="365"/>
      <c r="E29" s="366">
        <f t="shared" si="2"/>
        <v>0</v>
      </c>
      <c r="F29" s="373"/>
      <c r="G29" s="365"/>
      <c r="H29" s="365"/>
      <c r="I29" s="413">
        <f t="shared" si="1"/>
        <v>0</v>
      </c>
      <c r="J29" s="681"/>
    </row>
    <row r="30" spans="1:10" ht="12.95" customHeight="1" x14ac:dyDescent="0.2">
      <c r="A30" s="620" t="s">
        <v>71</v>
      </c>
      <c r="B30" s="374" t="s">
        <v>679</v>
      </c>
      <c r="C30" s="365"/>
      <c r="D30" s="365"/>
      <c r="E30" s="366">
        <f t="shared" si="2"/>
        <v>0</v>
      </c>
      <c r="F30" s="351"/>
      <c r="G30" s="365"/>
      <c r="H30" s="365"/>
      <c r="I30" s="413">
        <f t="shared" si="1"/>
        <v>0</v>
      </c>
      <c r="J30" s="681"/>
    </row>
    <row r="31" spans="1:10" ht="12.95" customHeight="1" thickBot="1" x14ac:dyDescent="0.25">
      <c r="A31" s="621" t="s">
        <v>645</v>
      </c>
      <c r="B31" s="375" t="s">
        <v>680</v>
      </c>
      <c r="C31" s="365"/>
      <c r="D31" s="365"/>
      <c r="E31" s="366">
        <f t="shared" si="2"/>
        <v>0</v>
      </c>
      <c r="F31" s="373"/>
      <c r="G31" s="365"/>
      <c r="H31" s="365"/>
      <c r="I31" s="413">
        <f t="shared" si="1"/>
        <v>0</v>
      </c>
      <c r="J31" s="681"/>
    </row>
    <row r="32" spans="1:10" ht="21.75" customHeight="1" thickBot="1" x14ac:dyDescent="0.25">
      <c r="A32" s="623" t="s">
        <v>648</v>
      </c>
      <c r="B32" s="358" t="s">
        <v>681</v>
      </c>
      <c r="C32" s="359">
        <f>+C20+C26</f>
        <v>0</v>
      </c>
      <c r="D32" s="359">
        <f>+D20+D26</f>
        <v>0</v>
      </c>
      <c r="E32" s="359">
        <f>+E20+E26</f>
        <v>0</v>
      </c>
      <c r="F32" s="358" t="s">
        <v>682</v>
      </c>
      <c r="G32" s="359">
        <f>SUM(G20:G31)</f>
        <v>0</v>
      </c>
      <c r="H32" s="359">
        <f>SUM(H20:H31)</f>
        <v>0</v>
      </c>
      <c r="I32" s="411">
        <f>SUM(I20:I31)</f>
        <v>0</v>
      </c>
      <c r="J32" s="681"/>
    </row>
    <row r="33" spans="1:10" ht="15.75" thickBot="1" x14ac:dyDescent="0.25">
      <c r="A33" s="623" t="s">
        <v>651</v>
      </c>
      <c r="B33" s="376" t="s">
        <v>683</v>
      </c>
      <c r="C33" s="377">
        <f>+C19+C32</f>
        <v>11023622</v>
      </c>
      <c r="D33" s="377">
        <f>+D19+D32</f>
        <v>0</v>
      </c>
      <c r="E33" s="378">
        <f>+E19+E32</f>
        <v>11023622</v>
      </c>
      <c r="F33" s="376" t="s">
        <v>684</v>
      </c>
      <c r="G33" s="377">
        <f>+G19+G32</f>
        <v>9885161</v>
      </c>
      <c r="H33" s="377">
        <f>+H19+H32</f>
        <v>-467100</v>
      </c>
      <c r="I33" s="378">
        <f>+I19+I32</f>
        <v>9418061</v>
      </c>
      <c r="J33" s="681"/>
    </row>
    <row r="34" spans="1:10" ht="15.75" thickBot="1" x14ac:dyDescent="0.25">
      <c r="A34" s="623" t="s">
        <v>654</v>
      </c>
      <c r="B34" s="376" t="s">
        <v>652</v>
      </c>
      <c r="C34" s="377" t="str">
        <f>IF(C19-G19&lt;0,G19-C19,"-")</f>
        <v>-</v>
      </c>
      <c r="D34" s="377" t="str">
        <f>IF(D19-H19&lt;0,H19-D19,"-")</f>
        <v>-</v>
      </c>
      <c r="E34" s="378" t="str">
        <f>IF(E19-I19&lt;0,I19-E19,"-")</f>
        <v>-</v>
      </c>
      <c r="F34" s="376" t="s">
        <v>653</v>
      </c>
      <c r="G34" s="377">
        <f>IF(C19-G19&gt;0,C19-G19,"-")</f>
        <v>1138461</v>
      </c>
      <c r="H34" s="377">
        <f>IF(D19-H19&gt;0,D19-H19,"-")</f>
        <v>467100</v>
      </c>
      <c r="I34" s="378">
        <f>IF(E19-I19&gt;0,E19-I19,"-")</f>
        <v>1605561</v>
      </c>
      <c r="J34" s="681"/>
    </row>
    <row r="35" spans="1:10" ht="15.75" thickBot="1" x14ac:dyDescent="0.25">
      <c r="A35" s="623" t="s">
        <v>685</v>
      </c>
      <c r="B35" s="376" t="s">
        <v>655</v>
      </c>
      <c r="C35" s="377" t="str">
        <f>IF(C33-G33&lt;0,G33-C33,"-")</f>
        <v>-</v>
      </c>
      <c r="D35" s="377" t="str">
        <f>IF(D33-H33&lt;0,H33-D33,"-")</f>
        <v>-</v>
      </c>
      <c r="E35" s="377" t="str">
        <f>IF(E33-I33&lt;0,I33-E33,"-")</f>
        <v>-</v>
      </c>
      <c r="F35" s="376" t="s">
        <v>656</v>
      </c>
      <c r="G35" s="377">
        <f>IF(C33-G33&gt;0,C33-G33,"-")</f>
        <v>1138461</v>
      </c>
      <c r="H35" s="377">
        <f>IF(D33-H33&gt;0,D33-H33,"-")</f>
        <v>467100</v>
      </c>
      <c r="I35" s="414">
        <f>IF(E33-I33&gt;0,E33-I33,"-")</f>
        <v>1605561</v>
      </c>
      <c r="J35" s="681"/>
    </row>
  </sheetData>
  <mergeCells count="3">
    <mergeCell ref="J3:J35"/>
    <mergeCell ref="A5:A6"/>
    <mergeCell ref="A1:I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&amp;C&amp;P</oddHead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31"/>
  <sheetViews>
    <sheetView view="pageBreakPreview" zoomScale="60" zoomScaleNormal="100" zoomScalePageLayoutView="90" workbookViewId="0">
      <selection activeCell="E4" sqref="E4"/>
    </sheetView>
  </sheetViews>
  <sheetFormatPr defaultRowHeight="15" x14ac:dyDescent="0.2"/>
  <cols>
    <col min="1" max="1" width="36.33203125" style="109" customWidth="1"/>
    <col min="2" max="2" width="21.21875" style="108" customWidth="1"/>
    <col min="3" max="4" width="21" style="108" customWidth="1"/>
    <col min="5" max="5" width="16.109375" style="108" customWidth="1"/>
    <col min="6" max="6" width="10.5546875" style="108" hidden="1" customWidth="1"/>
    <col min="7" max="7" width="16.5546875" style="108" customWidth="1"/>
    <col min="8" max="8" width="10.5546875" style="108" hidden="1" customWidth="1"/>
    <col min="9" max="9" width="19.5546875" style="108" customWidth="1"/>
    <col min="10" max="10" width="17.88671875" style="108" customWidth="1"/>
    <col min="11" max="11" width="8.88671875" style="108" bestFit="1" customWidth="1"/>
    <col min="12" max="12" width="9.21875" style="108" customWidth="1"/>
    <col min="13" max="256" width="8.88671875" style="108"/>
    <col min="257" max="257" width="25.88671875" style="108" customWidth="1"/>
    <col min="258" max="265" width="10.5546875" style="108" customWidth="1"/>
    <col min="266" max="267" width="8.5546875" style="108" customWidth="1"/>
    <col min="268" max="268" width="9.21875" style="108" customWidth="1"/>
    <col min="269" max="512" width="8.88671875" style="108"/>
    <col min="513" max="513" width="25.88671875" style="108" customWidth="1"/>
    <col min="514" max="521" width="10.5546875" style="108" customWidth="1"/>
    <col min="522" max="523" width="8.5546875" style="108" customWidth="1"/>
    <col min="524" max="524" width="9.21875" style="108" customWidth="1"/>
    <col min="525" max="768" width="8.88671875" style="108"/>
    <col min="769" max="769" width="25.88671875" style="108" customWidth="1"/>
    <col min="770" max="777" width="10.5546875" style="108" customWidth="1"/>
    <col min="778" max="779" width="8.5546875" style="108" customWidth="1"/>
    <col min="780" max="780" width="9.21875" style="108" customWidth="1"/>
    <col min="781" max="1024" width="8.88671875" style="108"/>
    <col min="1025" max="1025" width="25.88671875" style="108" customWidth="1"/>
    <col min="1026" max="1033" width="10.5546875" style="108" customWidth="1"/>
    <col min="1034" max="1035" width="8.5546875" style="108" customWidth="1"/>
    <col min="1036" max="1036" width="9.21875" style="108" customWidth="1"/>
    <col min="1037" max="1280" width="8.88671875" style="108"/>
    <col min="1281" max="1281" width="25.88671875" style="108" customWidth="1"/>
    <col min="1282" max="1289" width="10.5546875" style="108" customWidth="1"/>
    <col min="1290" max="1291" width="8.5546875" style="108" customWidth="1"/>
    <col min="1292" max="1292" width="9.21875" style="108" customWidth="1"/>
    <col min="1293" max="1536" width="8.88671875" style="108"/>
    <col min="1537" max="1537" width="25.88671875" style="108" customWidth="1"/>
    <col min="1538" max="1545" width="10.5546875" style="108" customWidth="1"/>
    <col min="1546" max="1547" width="8.5546875" style="108" customWidth="1"/>
    <col min="1548" max="1548" width="9.21875" style="108" customWidth="1"/>
    <col min="1549" max="1792" width="8.88671875" style="108"/>
    <col min="1793" max="1793" width="25.88671875" style="108" customWidth="1"/>
    <col min="1794" max="1801" width="10.5546875" style="108" customWidth="1"/>
    <col min="1802" max="1803" width="8.5546875" style="108" customWidth="1"/>
    <col min="1804" max="1804" width="9.21875" style="108" customWidth="1"/>
    <col min="1805" max="2048" width="8.88671875" style="108"/>
    <col min="2049" max="2049" width="25.88671875" style="108" customWidth="1"/>
    <col min="2050" max="2057" width="10.5546875" style="108" customWidth="1"/>
    <col min="2058" max="2059" width="8.5546875" style="108" customWidth="1"/>
    <col min="2060" max="2060" width="9.21875" style="108" customWidth="1"/>
    <col min="2061" max="2304" width="8.88671875" style="108"/>
    <col min="2305" max="2305" width="25.88671875" style="108" customWidth="1"/>
    <col min="2306" max="2313" width="10.5546875" style="108" customWidth="1"/>
    <col min="2314" max="2315" width="8.5546875" style="108" customWidth="1"/>
    <col min="2316" max="2316" width="9.21875" style="108" customWidth="1"/>
    <col min="2317" max="2560" width="8.88671875" style="108"/>
    <col min="2561" max="2561" width="25.88671875" style="108" customWidth="1"/>
    <col min="2562" max="2569" width="10.5546875" style="108" customWidth="1"/>
    <col min="2570" max="2571" width="8.5546875" style="108" customWidth="1"/>
    <col min="2572" max="2572" width="9.21875" style="108" customWidth="1"/>
    <col min="2573" max="2816" width="8.88671875" style="108"/>
    <col min="2817" max="2817" width="25.88671875" style="108" customWidth="1"/>
    <col min="2818" max="2825" width="10.5546875" style="108" customWidth="1"/>
    <col min="2826" max="2827" width="8.5546875" style="108" customWidth="1"/>
    <col min="2828" max="2828" width="9.21875" style="108" customWidth="1"/>
    <col min="2829" max="3072" width="8.88671875" style="108"/>
    <col min="3073" max="3073" width="25.88671875" style="108" customWidth="1"/>
    <col min="3074" max="3081" width="10.5546875" style="108" customWidth="1"/>
    <col min="3082" max="3083" width="8.5546875" style="108" customWidth="1"/>
    <col min="3084" max="3084" width="9.21875" style="108" customWidth="1"/>
    <col min="3085" max="3328" width="8.88671875" style="108"/>
    <col min="3329" max="3329" width="25.88671875" style="108" customWidth="1"/>
    <col min="3330" max="3337" width="10.5546875" style="108" customWidth="1"/>
    <col min="3338" max="3339" width="8.5546875" style="108" customWidth="1"/>
    <col min="3340" max="3340" width="9.21875" style="108" customWidth="1"/>
    <col min="3341" max="3584" width="8.88671875" style="108"/>
    <col min="3585" max="3585" width="25.88671875" style="108" customWidth="1"/>
    <col min="3586" max="3593" width="10.5546875" style="108" customWidth="1"/>
    <col min="3594" max="3595" width="8.5546875" style="108" customWidth="1"/>
    <col min="3596" max="3596" width="9.21875" style="108" customWidth="1"/>
    <col min="3597" max="3840" width="8.88671875" style="108"/>
    <col min="3841" max="3841" width="25.88671875" style="108" customWidth="1"/>
    <col min="3842" max="3849" width="10.5546875" style="108" customWidth="1"/>
    <col min="3850" max="3851" width="8.5546875" style="108" customWidth="1"/>
    <col min="3852" max="3852" width="9.21875" style="108" customWidth="1"/>
    <col min="3853" max="4096" width="8.88671875" style="108"/>
    <col min="4097" max="4097" width="25.88671875" style="108" customWidth="1"/>
    <col min="4098" max="4105" width="10.5546875" style="108" customWidth="1"/>
    <col min="4106" max="4107" width="8.5546875" style="108" customWidth="1"/>
    <col min="4108" max="4108" width="9.21875" style="108" customWidth="1"/>
    <col min="4109" max="4352" width="8.88671875" style="108"/>
    <col min="4353" max="4353" width="25.88671875" style="108" customWidth="1"/>
    <col min="4354" max="4361" width="10.5546875" style="108" customWidth="1"/>
    <col min="4362" max="4363" width="8.5546875" style="108" customWidth="1"/>
    <col min="4364" max="4364" width="9.21875" style="108" customWidth="1"/>
    <col min="4365" max="4608" width="8.88671875" style="108"/>
    <col min="4609" max="4609" width="25.88671875" style="108" customWidth="1"/>
    <col min="4610" max="4617" width="10.5546875" style="108" customWidth="1"/>
    <col min="4618" max="4619" width="8.5546875" style="108" customWidth="1"/>
    <col min="4620" max="4620" width="9.21875" style="108" customWidth="1"/>
    <col min="4621" max="4864" width="8.88671875" style="108"/>
    <col min="4865" max="4865" width="25.88671875" style="108" customWidth="1"/>
    <col min="4866" max="4873" width="10.5546875" style="108" customWidth="1"/>
    <col min="4874" max="4875" width="8.5546875" style="108" customWidth="1"/>
    <col min="4876" max="4876" width="9.21875" style="108" customWidth="1"/>
    <col min="4877" max="5120" width="8.88671875" style="108"/>
    <col min="5121" max="5121" width="25.88671875" style="108" customWidth="1"/>
    <col min="5122" max="5129" width="10.5546875" style="108" customWidth="1"/>
    <col min="5130" max="5131" width="8.5546875" style="108" customWidth="1"/>
    <col min="5132" max="5132" width="9.21875" style="108" customWidth="1"/>
    <col min="5133" max="5376" width="8.88671875" style="108"/>
    <col min="5377" max="5377" width="25.88671875" style="108" customWidth="1"/>
    <col min="5378" max="5385" width="10.5546875" style="108" customWidth="1"/>
    <col min="5386" max="5387" width="8.5546875" style="108" customWidth="1"/>
    <col min="5388" max="5388" width="9.21875" style="108" customWidth="1"/>
    <col min="5389" max="5632" width="8.88671875" style="108"/>
    <col min="5633" max="5633" width="25.88671875" style="108" customWidth="1"/>
    <col min="5634" max="5641" width="10.5546875" style="108" customWidth="1"/>
    <col min="5642" max="5643" width="8.5546875" style="108" customWidth="1"/>
    <col min="5644" max="5644" width="9.21875" style="108" customWidth="1"/>
    <col min="5645" max="5888" width="8.88671875" style="108"/>
    <col min="5889" max="5889" width="25.88671875" style="108" customWidth="1"/>
    <col min="5890" max="5897" width="10.5546875" style="108" customWidth="1"/>
    <col min="5898" max="5899" width="8.5546875" style="108" customWidth="1"/>
    <col min="5900" max="5900" width="9.21875" style="108" customWidth="1"/>
    <col min="5901" max="6144" width="8.88671875" style="108"/>
    <col min="6145" max="6145" width="25.88671875" style="108" customWidth="1"/>
    <col min="6146" max="6153" width="10.5546875" style="108" customWidth="1"/>
    <col min="6154" max="6155" width="8.5546875" style="108" customWidth="1"/>
    <col min="6156" max="6156" width="9.21875" style="108" customWidth="1"/>
    <col min="6157" max="6400" width="8.88671875" style="108"/>
    <col min="6401" max="6401" width="25.88671875" style="108" customWidth="1"/>
    <col min="6402" max="6409" width="10.5546875" style="108" customWidth="1"/>
    <col min="6410" max="6411" width="8.5546875" style="108" customWidth="1"/>
    <col min="6412" max="6412" width="9.21875" style="108" customWidth="1"/>
    <col min="6413" max="6656" width="8.88671875" style="108"/>
    <col min="6657" max="6657" width="25.88671875" style="108" customWidth="1"/>
    <col min="6658" max="6665" width="10.5546875" style="108" customWidth="1"/>
    <col min="6666" max="6667" width="8.5546875" style="108" customWidth="1"/>
    <col min="6668" max="6668" width="9.21875" style="108" customWidth="1"/>
    <col min="6669" max="6912" width="8.88671875" style="108"/>
    <col min="6913" max="6913" width="25.88671875" style="108" customWidth="1"/>
    <col min="6914" max="6921" width="10.5546875" style="108" customWidth="1"/>
    <col min="6922" max="6923" width="8.5546875" style="108" customWidth="1"/>
    <col min="6924" max="6924" width="9.21875" style="108" customWidth="1"/>
    <col min="6925" max="7168" width="8.88671875" style="108"/>
    <col min="7169" max="7169" width="25.88671875" style="108" customWidth="1"/>
    <col min="7170" max="7177" width="10.5546875" style="108" customWidth="1"/>
    <col min="7178" max="7179" width="8.5546875" style="108" customWidth="1"/>
    <col min="7180" max="7180" width="9.21875" style="108" customWidth="1"/>
    <col min="7181" max="7424" width="8.88671875" style="108"/>
    <col min="7425" max="7425" width="25.88671875" style="108" customWidth="1"/>
    <col min="7426" max="7433" width="10.5546875" style="108" customWidth="1"/>
    <col min="7434" max="7435" width="8.5546875" style="108" customWidth="1"/>
    <col min="7436" max="7436" width="9.21875" style="108" customWidth="1"/>
    <col min="7437" max="7680" width="8.88671875" style="108"/>
    <col min="7681" max="7681" width="25.88671875" style="108" customWidth="1"/>
    <col min="7682" max="7689" width="10.5546875" style="108" customWidth="1"/>
    <col min="7690" max="7691" width="8.5546875" style="108" customWidth="1"/>
    <col min="7692" max="7692" width="9.21875" style="108" customWidth="1"/>
    <col min="7693" max="7936" width="8.88671875" style="108"/>
    <col min="7937" max="7937" width="25.88671875" style="108" customWidth="1"/>
    <col min="7938" max="7945" width="10.5546875" style="108" customWidth="1"/>
    <col min="7946" max="7947" width="8.5546875" style="108" customWidth="1"/>
    <col min="7948" max="7948" width="9.21875" style="108" customWidth="1"/>
    <col min="7949" max="8192" width="8.88671875" style="108"/>
    <col min="8193" max="8193" width="25.88671875" style="108" customWidth="1"/>
    <col min="8194" max="8201" width="10.5546875" style="108" customWidth="1"/>
    <col min="8202" max="8203" width="8.5546875" style="108" customWidth="1"/>
    <col min="8204" max="8204" width="9.21875" style="108" customWidth="1"/>
    <col min="8205" max="8448" width="8.88671875" style="108"/>
    <col min="8449" max="8449" width="25.88671875" style="108" customWidth="1"/>
    <col min="8450" max="8457" width="10.5546875" style="108" customWidth="1"/>
    <col min="8458" max="8459" width="8.5546875" style="108" customWidth="1"/>
    <col min="8460" max="8460" width="9.21875" style="108" customWidth="1"/>
    <col min="8461" max="8704" width="8.88671875" style="108"/>
    <col min="8705" max="8705" width="25.88671875" style="108" customWidth="1"/>
    <col min="8706" max="8713" width="10.5546875" style="108" customWidth="1"/>
    <col min="8714" max="8715" width="8.5546875" style="108" customWidth="1"/>
    <col min="8716" max="8716" width="9.21875" style="108" customWidth="1"/>
    <col min="8717" max="8960" width="8.88671875" style="108"/>
    <col min="8961" max="8961" width="25.88671875" style="108" customWidth="1"/>
    <col min="8962" max="8969" width="10.5546875" style="108" customWidth="1"/>
    <col min="8970" max="8971" width="8.5546875" style="108" customWidth="1"/>
    <col min="8972" max="8972" width="9.21875" style="108" customWidth="1"/>
    <col min="8973" max="9216" width="8.88671875" style="108"/>
    <col min="9217" max="9217" width="25.88671875" style="108" customWidth="1"/>
    <col min="9218" max="9225" width="10.5546875" style="108" customWidth="1"/>
    <col min="9226" max="9227" width="8.5546875" style="108" customWidth="1"/>
    <col min="9228" max="9228" width="9.21875" style="108" customWidth="1"/>
    <col min="9229" max="9472" width="8.88671875" style="108"/>
    <col min="9473" max="9473" width="25.88671875" style="108" customWidth="1"/>
    <col min="9474" max="9481" width="10.5546875" style="108" customWidth="1"/>
    <col min="9482" max="9483" width="8.5546875" style="108" customWidth="1"/>
    <col min="9484" max="9484" width="9.21875" style="108" customWidth="1"/>
    <col min="9485" max="9728" width="8.88671875" style="108"/>
    <col min="9729" max="9729" width="25.88671875" style="108" customWidth="1"/>
    <col min="9730" max="9737" width="10.5546875" style="108" customWidth="1"/>
    <col min="9738" max="9739" width="8.5546875" style="108" customWidth="1"/>
    <col min="9740" max="9740" width="9.21875" style="108" customWidth="1"/>
    <col min="9741" max="9984" width="8.88671875" style="108"/>
    <col min="9985" max="9985" width="25.88671875" style="108" customWidth="1"/>
    <col min="9986" max="9993" width="10.5546875" style="108" customWidth="1"/>
    <col min="9994" max="9995" width="8.5546875" style="108" customWidth="1"/>
    <col min="9996" max="9996" width="9.21875" style="108" customWidth="1"/>
    <col min="9997" max="10240" width="8.88671875" style="108"/>
    <col min="10241" max="10241" width="25.88671875" style="108" customWidth="1"/>
    <col min="10242" max="10249" width="10.5546875" style="108" customWidth="1"/>
    <col min="10250" max="10251" width="8.5546875" style="108" customWidth="1"/>
    <col min="10252" max="10252" width="9.21875" style="108" customWidth="1"/>
    <col min="10253" max="10496" width="8.88671875" style="108"/>
    <col min="10497" max="10497" width="25.88671875" style="108" customWidth="1"/>
    <col min="10498" max="10505" width="10.5546875" style="108" customWidth="1"/>
    <col min="10506" max="10507" width="8.5546875" style="108" customWidth="1"/>
    <col min="10508" max="10508" width="9.21875" style="108" customWidth="1"/>
    <col min="10509" max="10752" width="8.88671875" style="108"/>
    <col min="10753" max="10753" width="25.88671875" style="108" customWidth="1"/>
    <col min="10754" max="10761" width="10.5546875" style="108" customWidth="1"/>
    <col min="10762" max="10763" width="8.5546875" style="108" customWidth="1"/>
    <col min="10764" max="10764" width="9.21875" style="108" customWidth="1"/>
    <col min="10765" max="11008" width="8.88671875" style="108"/>
    <col min="11009" max="11009" width="25.88671875" style="108" customWidth="1"/>
    <col min="11010" max="11017" width="10.5546875" style="108" customWidth="1"/>
    <col min="11018" max="11019" width="8.5546875" style="108" customWidth="1"/>
    <col min="11020" max="11020" width="9.21875" style="108" customWidth="1"/>
    <col min="11021" max="11264" width="8.88671875" style="108"/>
    <col min="11265" max="11265" width="25.88671875" style="108" customWidth="1"/>
    <col min="11266" max="11273" width="10.5546875" style="108" customWidth="1"/>
    <col min="11274" max="11275" width="8.5546875" style="108" customWidth="1"/>
    <col min="11276" max="11276" width="9.21875" style="108" customWidth="1"/>
    <col min="11277" max="11520" width="8.88671875" style="108"/>
    <col min="11521" max="11521" width="25.88671875" style="108" customWidth="1"/>
    <col min="11522" max="11529" width="10.5546875" style="108" customWidth="1"/>
    <col min="11530" max="11531" width="8.5546875" style="108" customWidth="1"/>
    <col min="11532" max="11532" width="9.21875" style="108" customWidth="1"/>
    <col min="11533" max="11776" width="8.88671875" style="108"/>
    <col min="11777" max="11777" width="25.88671875" style="108" customWidth="1"/>
    <col min="11778" max="11785" width="10.5546875" style="108" customWidth="1"/>
    <col min="11786" max="11787" width="8.5546875" style="108" customWidth="1"/>
    <col min="11788" max="11788" width="9.21875" style="108" customWidth="1"/>
    <col min="11789" max="12032" width="8.88671875" style="108"/>
    <col min="12033" max="12033" width="25.88671875" style="108" customWidth="1"/>
    <col min="12034" max="12041" width="10.5546875" style="108" customWidth="1"/>
    <col min="12042" max="12043" width="8.5546875" style="108" customWidth="1"/>
    <col min="12044" max="12044" width="9.21875" style="108" customWidth="1"/>
    <col min="12045" max="12288" width="8.88671875" style="108"/>
    <col min="12289" max="12289" width="25.88671875" style="108" customWidth="1"/>
    <col min="12290" max="12297" width="10.5546875" style="108" customWidth="1"/>
    <col min="12298" max="12299" width="8.5546875" style="108" customWidth="1"/>
    <col min="12300" max="12300" width="9.21875" style="108" customWidth="1"/>
    <col min="12301" max="12544" width="8.88671875" style="108"/>
    <col min="12545" max="12545" width="25.88671875" style="108" customWidth="1"/>
    <col min="12546" max="12553" width="10.5546875" style="108" customWidth="1"/>
    <col min="12554" max="12555" width="8.5546875" style="108" customWidth="1"/>
    <col min="12556" max="12556" width="9.21875" style="108" customWidth="1"/>
    <col min="12557" max="12800" width="8.88671875" style="108"/>
    <col min="12801" max="12801" width="25.88671875" style="108" customWidth="1"/>
    <col min="12802" max="12809" width="10.5546875" style="108" customWidth="1"/>
    <col min="12810" max="12811" width="8.5546875" style="108" customWidth="1"/>
    <col min="12812" max="12812" width="9.21875" style="108" customWidth="1"/>
    <col min="12813" max="13056" width="8.88671875" style="108"/>
    <col min="13057" max="13057" width="25.88671875" style="108" customWidth="1"/>
    <col min="13058" max="13065" width="10.5546875" style="108" customWidth="1"/>
    <col min="13066" max="13067" width="8.5546875" style="108" customWidth="1"/>
    <col min="13068" max="13068" width="9.21875" style="108" customWidth="1"/>
    <col min="13069" max="13312" width="8.88671875" style="108"/>
    <col min="13313" max="13313" width="25.88671875" style="108" customWidth="1"/>
    <col min="13314" max="13321" width="10.5546875" style="108" customWidth="1"/>
    <col min="13322" max="13323" width="8.5546875" style="108" customWidth="1"/>
    <col min="13324" max="13324" width="9.21875" style="108" customWidth="1"/>
    <col min="13325" max="13568" width="8.88671875" style="108"/>
    <col min="13569" max="13569" width="25.88671875" style="108" customWidth="1"/>
    <col min="13570" max="13577" width="10.5546875" style="108" customWidth="1"/>
    <col min="13578" max="13579" width="8.5546875" style="108" customWidth="1"/>
    <col min="13580" max="13580" width="9.21875" style="108" customWidth="1"/>
    <col min="13581" max="13824" width="8.88671875" style="108"/>
    <col min="13825" max="13825" width="25.88671875" style="108" customWidth="1"/>
    <col min="13826" max="13833" width="10.5546875" style="108" customWidth="1"/>
    <col min="13834" max="13835" width="8.5546875" style="108" customWidth="1"/>
    <col min="13836" max="13836" width="9.21875" style="108" customWidth="1"/>
    <col min="13837" max="14080" width="8.88671875" style="108"/>
    <col min="14081" max="14081" width="25.88671875" style="108" customWidth="1"/>
    <col min="14082" max="14089" width="10.5546875" style="108" customWidth="1"/>
    <col min="14090" max="14091" width="8.5546875" style="108" customWidth="1"/>
    <col min="14092" max="14092" width="9.21875" style="108" customWidth="1"/>
    <col min="14093" max="14336" width="8.88671875" style="108"/>
    <col min="14337" max="14337" width="25.88671875" style="108" customWidth="1"/>
    <col min="14338" max="14345" width="10.5546875" style="108" customWidth="1"/>
    <col min="14346" max="14347" width="8.5546875" style="108" customWidth="1"/>
    <col min="14348" max="14348" width="9.21875" style="108" customWidth="1"/>
    <col min="14349" max="14592" width="8.88671875" style="108"/>
    <col min="14593" max="14593" width="25.88671875" style="108" customWidth="1"/>
    <col min="14594" max="14601" width="10.5546875" style="108" customWidth="1"/>
    <col min="14602" max="14603" width="8.5546875" style="108" customWidth="1"/>
    <col min="14604" max="14604" width="9.21875" style="108" customWidth="1"/>
    <col min="14605" max="14848" width="8.88671875" style="108"/>
    <col min="14849" max="14849" width="25.88671875" style="108" customWidth="1"/>
    <col min="14850" max="14857" width="10.5546875" style="108" customWidth="1"/>
    <col min="14858" max="14859" width="8.5546875" style="108" customWidth="1"/>
    <col min="14860" max="14860" width="9.21875" style="108" customWidth="1"/>
    <col min="14861" max="15104" width="8.88671875" style="108"/>
    <col min="15105" max="15105" width="25.88671875" style="108" customWidth="1"/>
    <col min="15106" max="15113" width="10.5546875" style="108" customWidth="1"/>
    <col min="15114" max="15115" width="8.5546875" style="108" customWidth="1"/>
    <col min="15116" max="15116" width="9.21875" style="108" customWidth="1"/>
    <col min="15117" max="15360" width="8.88671875" style="108"/>
    <col min="15361" max="15361" width="25.88671875" style="108" customWidth="1"/>
    <col min="15362" max="15369" width="10.5546875" style="108" customWidth="1"/>
    <col min="15370" max="15371" width="8.5546875" style="108" customWidth="1"/>
    <col min="15372" max="15372" width="9.21875" style="108" customWidth="1"/>
    <col min="15373" max="15616" width="8.88671875" style="108"/>
    <col min="15617" max="15617" width="25.88671875" style="108" customWidth="1"/>
    <col min="15618" max="15625" width="10.5546875" style="108" customWidth="1"/>
    <col min="15626" max="15627" width="8.5546875" style="108" customWidth="1"/>
    <col min="15628" max="15628" width="9.21875" style="108" customWidth="1"/>
    <col min="15629" max="15872" width="8.88671875" style="108"/>
    <col min="15873" max="15873" width="25.88671875" style="108" customWidth="1"/>
    <col min="15874" max="15881" width="10.5546875" style="108" customWidth="1"/>
    <col min="15882" max="15883" width="8.5546875" style="108" customWidth="1"/>
    <col min="15884" max="15884" width="9.21875" style="108" customWidth="1"/>
    <col min="15885" max="16128" width="8.88671875" style="108"/>
    <col min="16129" max="16129" width="25.88671875" style="108" customWidth="1"/>
    <col min="16130" max="16137" width="10.5546875" style="108" customWidth="1"/>
    <col min="16138" max="16139" width="8.5546875" style="108" customWidth="1"/>
    <col min="16140" max="16140" width="9.21875" style="108" customWidth="1"/>
    <col min="16141" max="16384" width="8.88671875" style="108"/>
  </cols>
  <sheetData>
    <row r="1" spans="1:10" ht="15.75" customHeight="1" x14ac:dyDescent="0.2">
      <c r="A1" s="685" t="s">
        <v>1458</v>
      </c>
      <c r="B1" s="685"/>
      <c r="C1" s="685"/>
      <c r="D1" s="685"/>
      <c r="E1" s="685"/>
      <c r="F1" s="685"/>
      <c r="G1" s="685"/>
      <c r="H1" s="685"/>
      <c r="I1" s="685"/>
      <c r="J1" s="685"/>
    </row>
    <row r="3" spans="1:10" ht="25.5" customHeight="1" x14ac:dyDescent="0.2">
      <c r="A3" s="684" t="s">
        <v>1419</v>
      </c>
      <c r="B3" s="684"/>
      <c r="C3" s="684"/>
      <c r="D3" s="684"/>
      <c r="E3" s="684"/>
      <c r="F3" s="684"/>
      <c r="G3" s="684"/>
      <c r="H3" s="684"/>
      <c r="I3" s="684"/>
    </row>
    <row r="4" spans="1:10" ht="15.75" thickBot="1" x14ac:dyDescent="0.25"/>
    <row r="5" spans="1:10" ht="66" customHeight="1" thickBot="1" x14ac:dyDescent="0.25">
      <c r="A5" s="459" t="s">
        <v>686</v>
      </c>
      <c r="B5" s="460" t="s">
        <v>687</v>
      </c>
      <c r="C5" s="460" t="s">
        <v>688</v>
      </c>
      <c r="D5" s="460" t="s">
        <v>1462</v>
      </c>
      <c r="E5" s="460" t="s">
        <v>1463</v>
      </c>
      <c r="F5" s="461" t="str">
        <f>CONCATENATE("Eddigi módosítások összege ",[1]RM_ALAPADATOK!D7,"-",[1]RM_ALAPADATOK!R1)</f>
        <v>Eddigi módosítások összege 2021-ben</v>
      </c>
      <c r="G5" s="461" t="s">
        <v>689</v>
      </c>
      <c r="H5" s="461" t="s">
        <v>1421</v>
      </c>
      <c r="I5" s="461" t="s">
        <v>1464</v>
      </c>
      <c r="J5" s="462" t="s">
        <v>1426</v>
      </c>
    </row>
    <row r="6" spans="1:10" ht="15.75" thickBot="1" x14ac:dyDescent="0.25">
      <c r="A6" s="463" t="s">
        <v>73</v>
      </c>
      <c r="B6" s="464" t="s">
        <v>74</v>
      </c>
      <c r="C6" s="464" t="s">
        <v>75</v>
      </c>
      <c r="D6" s="464" t="s">
        <v>76</v>
      </c>
      <c r="E6" s="464" t="s">
        <v>77</v>
      </c>
      <c r="F6" s="464" t="s">
        <v>78</v>
      </c>
      <c r="G6" s="464" t="s">
        <v>79</v>
      </c>
      <c r="H6" s="464"/>
      <c r="I6" s="465" t="s">
        <v>690</v>
      </c>
      <c r="J6" s="466" t="s">
        <v>691</v>
      </c>
    </row>
    <row r="7" spans="1:10" x14ac:dyDescent="0.2">
      <c r="A7" s="116" t="s">
        <v>1433</v>
      </c>
      <c r="B7" s="112">
        <v>6000000</v>
      </c>
      <c r="C7" s="113" t="s">
        <v>1459</v>
      </c>
      <c r="D7" s="112"/>
      <c r="E7" s="112">
        <v>6000000</v>
      </c>
      <c r="F7" s="112"/>
      <c r="G7" s="112">
        <v>-4915284</v>
      </c>
      <c r="H7" s="112"/>
      <c r="I7" s="114">
        <f>G7</f>
        <v>-4915284</v>
      </c>
      <c r="J7" s="115">
        <f>E7+I7</f>
        <v>1084716</v>
      </c>
    </row>
    <row r="8" spans="1:10" x14ac:dyDescent="0.2">
      <c r="A8" s="116" t="s">
        <v>1434</v>
      </c>
      <c r="B8" s="112">
        <v>889000</v>
      </c>
      <c r="C8" s="113" t="s">
        <v>1459</v>
      </c>
      <c r="D8" s="112"/>
      <c r="E8" s="112">
        <v>889000</v>
      </c>
      <c r="F8" s="112"/>
      <c r="G8" s="112">
        <v>800000</v>
      </c>
      <c r="H8" s="112"/>
      <c r="I8" s="114">
        <f>G8</f>
        <v>800000</v>
      </c>
      <c r="J8" s="115">
        <f>E8+I8</f>
        <v>1689000</v>
      </c>
    </row>
    <row r="9" spans="1:10" x14ac:dyDescent="0.2">
      <c r="A9" s="116" t="s">
        <v>1460</v>
      </c>
      <c r="B9" s="112">
        <v>90000</v>
      </c>
      <c r="C9" s="113" t="s">
        <v>1459</v>
      </c>
      <c r="D9" s="112"/>
      <c r="E9" s="112">
        <v>90000</v>
      </c>
      <c r="F9" s="112"/>
      <c r="G9" s="112">
        <v>0</v>
      </c>
      <c r="H9" s="112"/>
      <c r="I9" s="114">
        <f t="shared" ref="I9:I17" si="0">SUM(G9:H9)</f>
        <v>0</v>
      </c>
      <c r="J9" s="115">
        <f t="shared" ref="J9:J19" si="1">E9+I9</f>
        <v>90000</v>
      </c>
    </row>
    <row r="10" spans="1:10" x14ac:dyDescent="0.2">
      <c r="A10" s="116" t="s">
        <v>1461</v>
      </c>
      <c r="B10" s="112">
        <v>215901</v>
      </c>
      <c r="C10" s="113" t="s">
        <v>1459</v>
      </c>
      <c r="D10" s="112"/>
      <c r="E10" s="112">
        <v>215901</v>
      </c>
      <c r="F10" s="112"/>
      <c r="G10" s="112"/>
      <c r="H10" s="112"/>
      <c r="I10" s="114"/>
      <c r="J10" s="115">
        <f t="shared" si="1"/>
        <v>215901</v>
      </c>
    </row>
    <row r="11" spans="1:10" x14ac:dyDescent="0.2">
      <c r="A11" s="116" t="s">
        <v>1487</v>
      </c>
      <c r="B11" s="112">
        <v>182900</v>
      </c>
      <c r="C11" s="113" t="s">
        <v>1459</v>
      </c>
      <c r="D11" s="112"/>
      <c r="E11" s="574" t="s">
        <v>1488</v>
      </c>
      <c r="F11" s="112"/>
      <c r="G11" s="112">
        <v>182900</v>
      </c>
      <c r="H11" s="112"/>
      <c r="I11" s="114">
        <f>G11</f>
        <v>182900</v>
      </c>
      <c r="J11" s="115">
        <f t="shared" si="1"/>
        <v>182900</v>
      </c>
    </row>
    <row r="12" spans="1:10" x14ac:dyDescent="0.2">
      <c r="A12" s="116"/>
      <c r="B12" s="112"/>
      <c r="C12" s="113"/>
      <c r="D12" s="112"/>
      <c r="E12" s="112"/>
      <c r="F12" s="112"/>
      <c r="G12" s="112"/>
      <c r="H12" s="112"/>
      <c r="I12" s="114"/>
      <c r="J12" s="115"/>
    </row>
    <row r="13" spans="1:10" x14ac:dyDescent="0.2">
      <c r="A13" s="111"/>
      <c r="B13" s="400"/>
      <c r="C13" s="401"/>
      <c r="D13" s="402"/>
      <c r="E13" s="402"/>
      <c r="F13" s="402"/>
      <c r="G13" s="402"/>
      <c r="H13" s="402"/>
      <c r="I13" s="403"/>
      <c r="J13" s="404"/>
    </row>
    <row r="14" spans="1:10" x14ac:dyDescent="0.2">
      <c r="A14" s="116"/>
      <c r="B14" s="397"/>
      <c r="C14" s="113"/>
      <c r="D14" s="112"/>
      <c r="E14" s="112"/>
      <c r="F14" s="112"/>
      <c r="G14" s="112"/>
      <c r="H14" s="112"/>
      <c r="I14" s="114"/>
      <c r="J14" s="115"/>
    </row>
    <row r="15" spans="1:10" x14ac:dyDescent="0.2">
      <c r="A15" s="116"/>
      <c r="B15" s="397"/>
      <c r="C15" s="113"/>
      <c r="D15" s="112"/>
      <c r="E15" s="112"/>
      <c r="F15" s="112"/>
      <c r="G15" s="112"/>
      <c r="H15" s="112"/>
      <c r="I15" s="114">
        <f t="shared" si="0"/>
        <v>0</v>
      </c>
      <c r="J15" s="115"/>
    </row>
    <row r="16" spans="1:10" x14ac:dyDescent="0.2">
      <c r="A16" s="116"/>
      <c r="B16" s="397"/>
      <c r="C16" s="113"/>
      <c r="D16" s="112"/>
      <c r="E16" s="112"/>
      <c r="F16" s="112"/>
      <c r="G16" s="112"/>
      <c r="H16" s="112"/>
      <c r="I16" s="114">
        <f t="shared" si="0"/>
        <v>0</v>
      </c>
      <c r="J16" s="115">
        <f t="shared" si="1"/>
        <v>0</v>
      </c>
    </row>
    <row r="17" spans="1:10" x14ac:dyDescent="0.2">
      <c r="A17" s="116"/>
      <c r="B17" s="397"/>
      <c r="C17" s="113"/>
      <c r="D17" s="112"/>
      <c r="E17" s="112"/>
      <c r="F17" s="112"/>
      <c r="G17" s="112"/>
      <c r="H17" s="112"/>
      <c r="I17" s="114">
        <f t="shared" si="0"/>
        <v>0</v>
      </c>
      <c r="J17" s="115">
        <f t="shared" si="1"/>
        <v>0</v>
      </c>
    </row>
    <row r="18" spans="1:10" x14ac:dyDescent="0.2">
      <c r="A18" s="116"/>
      <c r="B18" s="397"/>
      <c r="C18" s="113"/>
      <c r="D18" s="112"/>
      <c r="E18" s="112"/>
      <c r="F18" s="112"/>
      <c r="G18" s="112"/>
      <c r="H18" s="112"/>
      <c r="I18" s="114">
        <f>SUM(G18:H18)</f>
        <v>0</v>
      </c>
      <c r="J18" s="115">
        <f t="shared" si="1"/>
        <v>0</v>
      </c>
    </row>
    <row r="19" spans="1:10" ht="15.75" thickBot="1" x14ac:dyDescent="0.25">
      <c r="A19" s="116"/>
      <c r="B19" s="397"/>
      <c r="C19" s="113"/>
      <c r="D19" s="112"/>
      <c r="E19" s="112"/>
      <c r="F19" s="112"/>
      <c r="G19" s="112"/>
      <c r="H19" s="112"/>
      <c r="I19" s="114">
        <f t="shared" ref="I19" si="2">SUM(G19)</f>
        <v>0</v>
      </c>
      <c r="J19" s="115">
        <f t="shared" si="1"/>
        <v>0</v>
      </c>
    </row>
    <row r="20" spans="1:10" ht="15.75" thickBot="1" x14ac:dyDescent="0.25">
      <c r="A20" s="120" t="s">
        <v>692</v>
      </c>
      <c r="B20" s="398">
        <f>SUM(B7:B19)</f>
        <v>7377801</v>
      </c>
      <c r="C20" s="122"/>
      <c r="D20" s="121">
        <f>SUM(D7:D19)</f>
        <v>0</v>
      </c>
      <c r="E20" s="121">
        <f>SUM(E7:E19)</f>
        <v>7194901</v>
      </c>
      <c r="F20" s="121"/>
      <c r="G20" s="381"/>
      <c r="H20" s="381"/>
      <c r="I20" s="121">
        <f>SUM(I7:I19)</f>
        <v>-3932384</v>
      </c>
      <c r="J20" s="575">
        <f>SUM(J7:J19)</f>
        <v>3262517</v>
      </c>
    </row>
    <row r="23" spans="1:10" ht="15.75" customHeight="1" x14ac:dyDescent="0.2">
      <c r="A23" s="684" t="s">
        <v>1420</v>
      </c>
      <c r="B23" s="684"/>
      <c r="C23" s="684"/>
      <c r="D23" s="684"/>
      <c r="E23" s="684"/>
      <c r="F23" s="684"/>
      <c r="G23" s="684"/>
      <c r="H23" s="684"/>
      <c r="I23" s="684"/>
      <c r="J23" s="684"/>
    </row>
    <row r="24" spans="1:10" ht="15.75" thickBot="1" x14ac:dyDescent="0.3">
      <c r="A24" s="123"/>
      <c r="B24" s="124"/>
      <c r="C24" s="124"/>
      <c r="D24" s="124"/>
      <c r="E24" s="124"/>
      <c r="F24" s="124"/>
      <c r="G24" s="124"/>
      <c r="H24" s="124"/>
      <c r="I24" s="124"/>
      <c r="J24" s="125">
        <f>'[1]RM_2.2.sz.mell.'!I28</f>
        <v>0</v>
      </c>
    </row>
    <row r="25" spans="1:10" ht="48.75" thickBot="1" x14ac:dyDescent="0.25">
      <c r="A25" s="459" t="s">
        <v>693</v>
      </c>
      <c r="B25" s="460" t="s">
        <v>687</v>
      </c>
      <c r="C25" s="460" t="s">
        <v>688</v>
      </c>
      <c r="D25" s="460" t="str">
        <f>D5</f>
        <v>Felhasználás 2024. XII. 31-ig</v>
      </c>
      <c r="E25" s="460" t="str">
        <f>E5</f>
        <v>2025. évi eredeti előirányzat</v>
      </c>
      <c r="F25" s="467" t="str">
        <f>CONCATENATE('[1]RM_3.sz.mell.'!F31)</f>
        <v>Eddigi módosítások összege 2021-ben</v>
      </c>
      <c r="G25" s="467" t="str">
        <f>CONCATENATE('[1]RM_3.sz.mell.'!G31)</f>
        <v>1. sz. módosítás</v>
      </c>
      <c r="H25" s="468"/>
      <c r="I25" s="468" t="str">
        <f>I5</f>
        <v>Módosítások összesen 
2025. 06.30-ig</v>
      </c>
      <c r="J25" s="469" t="str">
        <f>J5</f>
        <v>1. számú módosítás utáni előirányzat</v>
      </c>
    </row>
    <row r="26" spans="1:10" ht="15.75" thickBot="1" x14ac:dyDescent="0.25">
      <c r="A26" s="463" t="s">
        <v>73</v>
      </c>
      <c r="B26" s="464" t="s">
        <v>74</v>
      </c>
      <c r="C26" s="464" t="s">
        <v>75</v>
      </c>
      <c r="D26" s="464" t="s">
        <v>76</v>
      </c>
      <c r="E26" s="464" t="s">
        <v>77</v>
      </c>
      <c r="F26" s="465" t="s">
        <v>78</v>
      </c>
      <c r="G26" s="465" t="s">
        <v>79</v>
      </c>
      <c r="H26" s="465"/>
      <c r="I26" s="465" t="s">
        <v>690</v>
      </c>
      <c r="J26" s="466" t="s">
        <v>691</v>
      </c>
    </row>
    <row r="27" spans="1:10" x14ac:dyDescent="0.2">
      <c r="A27" s="116" t="s">
        <v>1465</v>
      </c>
      <c r="B27" s="112">
        <v>1190261</v>
      </c>
      <c r="C27" s="113" t="s">
        <v>1466</v>
      </c>
      <c r="D27" s="112"/>
      <c r="E27" s="112">
        <v>1190260</v>
      </c>
      <c r="F27" s="112"/>
      <c r="G27" s="112">
        <v>3465284</v>
      </c>
      <c r="H27" s="112"/>
      <c r="I27" s="114">
        <f>G27</f>
        <v>3465284</v>
      </c>
      <c r="J27" s="115">
        <f>E27+I27</f>
        <v>4655544</v>
      </c>
    </row>
    <row r="28" spans="1:10" x14ac:dyDescent="0.2">
      <c r="A28" s="116" t="s">
        <v>1467</v>
      </c>
      <c r="B28" s="112">
        <v>1500000</v>
      </c>
      <c r="C28" s="113" t="s">
        <v>1459</v>
      </c>
      <c r="D28" s="112"/>
      <c r="E28" s="112">
        <v>1500000</v>
      </c>
      <c r="F28" s="112"/>
      <c r="G28" s="112"/>
      <c r="H28" s="112"/>
      <c r="I28" s="399">
        <f t="shared" ref="I28:I29" si="3">F28+G28</f>
        <v>0</v>
      </c>
      <c r="J28" s="115">
        <f t="shared" ref="J28:J30" si="4">E28+I28</f>
        <v>1500000</v>
      </c>
    </row>
    <row r="29" spans="1:10" x14ac:dyDescent="0.2">
      <c r="A29" s="116"/>
      <c r="B29" s="112"/>
      <c r="C29" s="113"/>
      <c r="D29" s="112"/>
      <c r="E29" s="112"/>
      <c r="F29" s="112"/>
      <c r="G29" s="112"/>
      <c r="H29" s="112"/>
      <c r="I29" s="114">
        <f t="shared" si="3"/>
        <v>0</v>
      </c>
      <c r="J29" s="115">
        <f t="shared" si="4"/>
        <v>0</v>
      </c>
    </row>
    <row r="30" spans="1:10" ht="15.75" thickBot="1" x14ac:dyDescent="0.25">
      <c r="A30" s="110"/>
      <c r="B30" s="117"/>
      <c r="C30" s="118"/>
      <c r="D30" s="117"/>
      <c r="E30" s="117"/>
      <c r="F30" s="117"/>
      <c r="G30" s="117"/>
      <c r="H30" s="117"/>
      <c r="I30" s="114">
        <f t="shared" ref="I30" si="5">F30+G30</f>
        <v>0</v>
      </c>
      <c r="J30" s="119">
        <f t="shared" si="4"/>
        <v>0</v>
      </c>
    </row>
    <row r="31" spans="1:10" ht="15.75" thickBot="1" x14ac:dyDescent="0.25">
      <c r="A31" s="120" t="s">
        <v>692</v>
      </c>
      <c r="B31" s="121">
        <f>SUM(B27:B30)</f>
        <v>2690261</v>
      </c>
      <c r="C31" s="122"/>
      <c r="D31" s="121">
        <f>SUM(D27:D30)</f>
        <v>0</v>
      </c>
      <c r="E31" s="121">
        <f>SUM(E27:E30)</f>
        <v>2690260</v>
      </c>
      <c r="F31" s="121"/>
      <c r="G31" s="121"/>
      <c r="H31" s="121"/>
      <c r="I31" s="121">
        <f>SUM(I27:I30)</f>
        <v>3465284</v>
      </c>
      <c r="J31" s="575">
        <f>SUM(J27:J30)</f>
        <v>6155544</v>
      </c>
    </row>
  </sheetData>
  <mergeCells count="3">
    <mergeCell ref="A3:I3"/>
    <mergeCell ref="A23:J23"/>
    <mergeCell ref="A1:J1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15"/>
  <sheetViews>
    <sheetView view="pageBreakPreview" zoomScale="60" zoomScaleNormal="100" workbookViewId="0">
      <selection activeCell="A6" sqref="A6:D12"/>
    </sheetView>
  </sheetViews>
  <sheetFormatPr defaultRowHeight="15" x14ac:dyDescent="0.2"/>
  <cols>
    <col min="1" max="1" width="7.109375" customWidth="1"/>
    <col min="2" max="2" width="44.109375" customWidth="1"/>
    <col min="3" max="3" width="28.5546875" customWidth="1"/>
    <col min="4" max="4" width="30.6640625" customWidth="1"/>
  </cols>
  <sheetData>
    <row r="1" spans="1:4" ht="15.75" x14ac:dyDescent="0.25">
      <c r="A1" s="686" t="s">
        <v>1485</v>
      </c>
      <c r="B1" s="686"/>
      <c r="C1" s="686"/>
      <c r="D1" s="687"/>
    </row>
    <row r="2" spans="1:4" x14ac:dyDescent="0.2">
      <c r="A2" s="1"/>
      <c r="B2" s="1"/>
      <c r="C2" s="1"/>
      <c r="D2" s="1"/>
    </row>
    <row r="3" spans="1:4" x14ac:dyDescent="0.2">
      <c r="A3" s="688" t="s">
        <v>1486</v>
      </c>
      <c r="B3" s="688"/>
      <c r="C3" s="688"/>
      <c r="D3" s="689"/>
    </row>
    <row r="4" spans="1:4" x14ac:dyDescent="0.2">
      <c r="A4" s="688"/>
      <c r="B4" s="688"/>
      <c r="C4" s="688"/>
      <c r="D4" s="689"/>
    </row>
    <row r="5" spans="1:4" ht="15.75" x14ac:dyDescent="0.2">
      <c r="A5" s="2"/>
      <c r="B5" s="2"/>
      <c r="C5" s="2"/>
      <c r="D5" s="2"/>
    </row>
    <row r="6" spans="1:4" ht="15.75" x14ac:dyDescent="0.2">
      <c r="A6" s="589" t="s">
        <v>0</v>
      </c>
      <c r="B6" s="590" t="s">
        <v>1</v>
      </c>
      <c r="C6" s="589" t="s">
        <v>2</v>
      </c>
      <c r="D6" s="589" t="s">
        <v>3</v>
      </c>
    </row>
    <row r="7" spans="1:4" ht="15.75" x14ac:dyDescent="0.2">
      <c r="A7" s="573">
        <v>1</v>
      </c>
      <c r="B7" s="438" t="s">
        <v>1429</v>
      </c>
      <c r="C7" s="570">
        <f>Rovatonként!K484</f>
        <v>6731886</v>
      </c>
      <c r="D7" s="570">
        <f>Rovatonként!M484</f>
        <v>6686886</v>
      </c>
    </row>
    <row r="8" spans="1:4" ht="15.75" x14ac:dyDescent="0.2">
      <c r="A8" s="588">
        <v>2</v>
      </c>
      <c r="B8" s="571" t="s">
        <v>4</v>
      </c>
      <c r="C8" s="572">
        <f>SUM(C7:C7)</f>
        <v>6731886</v>
      </c>
      <c r="D8" s="572">
        <f>SUM(D7:D7)</f>
        <v>6686886</v>
      </c>
    </row>
    <row r="9" spans="1:4" ht="15.75" x14ac:dyDescent="0.2">
      <c r="A9" s="573"/>
      <c r="B9" s="571"/>
      <c r="C9" s="572"/>
      <c r="D9" s="572"/>
    </row>
    <row r="10" spans="1:4" ht="15.75" x14ac:dyDescent="0.2">
      <c r="A10" s="573">
        <v>3</v>
      </c>
      <c r="B10" s="438" t="s">
        <v>5</v>
      </c>
      <c r="C10" s="570"/>
      <c r="D10" s="570"/>
    </row>
    <row r="11" spans="1:4" ht="16.5" thickBot="1" x14ac:dyDescent="0.25">
      <c r="A11" s="592">
        <v>4</v>
      </c>
      <c r="B11" s="593" t="s">
        <v>6</v>
      </c>
      <c r="C11" s="594">
        <f>SUM(C10:C10)</f>
        <v>0</v>
      </c>
      <c r="D11" s="594">
        <f>SUM(D10:D10)</f>
        <v>0</v>
      </c>
    </row>
    <row r="12" spans="1:4" ht="16.5" thickTop="1" x14ac:dyDescent="0.2">
      <c r="A12" s="690" t="s">
        <v>28</v>
      </c>
      <c r="B12" s="691"/>
      <c r="C12" s="591">
        <f>C8+C11</f>
        <v>6731886</v>
      </c>
      <c r="D12" s="591">
        <f>D8+D11</f>
        <v>6686886</v>
      </c>
    </row>
    <row r="13" spans="1:4" x14ac:dyDescent="0.2">
      <c r="A13" s="1"/>
      <c r="B13" s="1"/>
      <c r="C13" s="1"/>
      <c r="D13" s="1"/>
    </row>
    <row r="14" spans="1:4" x14ac:dyDescent="0.2">
      <c r="A14" s="1"/>
      <c r="B14" s="1"/>
      <c r="C14" s="1"/>
      <c r="D14" s="1"/>
    </row>
    <row r="15" spans="1:4" x14ac:dyDescent="0.2">
      <c r="A15" s="1"/>
      <c r="B15" s="1"/>
      <c r="C15" s="1"/>
      <c r="D15" s="1"/>
    </row>
  </sheetData>
  <mergeCells count="3">
    <mergeCell ref="A1:D1"/>
    <mergeCell ref="A3:D4"/>
    <mergeCell ref="A12:B12"/>
  </mergeCells>
  <pageMargins left="0.8125" right="0.7" top="0.75" bottom="0.75" header="0.3" footer="0.3"/>
  <pageSetup paperSize="9" scale="65" orientation="portrait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E13"/>
  <sheetViews>
    <sheetView view="pageBreakPreview" zoomScale="60" zoomScaleNormal="100" workbookViewId="0">
      <selection activeCell="A6" sqref="A6:C13"/>
    </sheetView>
  </sheetViews>
  <sheetFormatPr defaultColWidth="7.109375" defaultRowHeight="15" x14ac:dyDescent="0.2"/>
  <cols>
    <col min="1" max="1" width="45.5546875" style="433" customWidth="1"/>
    <col min="2" max="2" width="51.88671875" style="433" customWidth="1"/>
    <col min="3" max="3" width="14.88671875" style="433" customWidth="1"/>
    <col min="4" max="5" width="26.5546875" style="433" hidden="1" customWidth="1"/>
    <col min="6" max="16384" width="7.109375" style="433"/>
  </cols>
  <sheetData>
    <row r="1" spans="1:5" ht="15.75" x14ac:dyDescent="0.2">
      <c r="A1" s="692" t="s">
        <v>1443</v>
      </c>
      <c r="B1" s="692"/>
      <c r="C1" s="692"/>
    </row>
    <row r="2" spans="1:5" x14ac:dyDescent="0.2">
      <c r="A2" s="434"/>
      <c r="B2" s="434"/>
      <c r="C2" s="434"/>
    </row>
    <row r="3" spans="1:5" x14ac:dyDescent="0.2">
      <c r="A3" s="688" t="s">
        <v>1444</v>
      </c>
      <c r="B3" s="688"/>
      <c r="C3" s="688"/>
    </row>
    <row r="4" spans="1:5" x14ac:dyDescent="0.2">
      <c r="A4" s="688"/>
      <c r="B4" s="688"/>
      <c r="C4" s="688"/>
    </row>
    <row r="5" spans="1:5" ht="15.75" x14ac:dyDescent="0.2">
      <c r="A5" s="2"/>
      <c r="B5" s="2"/>
      <c r="C5" s="2"/>
    </row>
    <row r="6" spans="1:5" ht="15.75" x14ac:dyDescent="0.2">
      <c r="A6" s="586" t="s">
        <v>1</v>
      </c>
      <c r="B6" s="587" t="s">
        <v>7</v>
      </c>
      <c r="C6" s="586" t="s">
        <v>8</v>
      </c>
      <c r="D6" s="431" t="s">
        <v>1449</v>
      </c>
      <c r="E6" s="432">
        <v>45865</v>
      </c>
    </row>
    <row r="7" spans="1:5" ht="15.75" x14ac:dyDescent="0.2">
      <c r="A7" s="435" t="s">
        <v>9</v>
      </c>
      <c r="B7" s="436" t="s">
        <v>1445</v>
      </c>
      <c r="C7" s="437">
        <v>1</v>
      </c>
      <c r="D7" s="431" t="s">
        <v>1447</v>
      </c>
      <c r="E7" s="431" t="s">
        <v>1447</v>
      </c>
    </row>
    <row r="8" spans="1:5" ht="15.75" x14ac:dyDescent="0.2">
      <c r="A8" s="435" t="s">
        <v>10</v>
      </c>
      <c r="B8" s="438" t="s">
        <v>1446</v>
      </c>
      <c r="C8" s="437">
        <v>1</v>
      </c>
      <c r="D8" s="431" t="s">
        <v>1450</v>
      </c>
      <c r="E8" s="431" t="s">
        <v>1451</v>
      </c>
    </row>
    <row r="9" spans="1:5" ht="15.75" x14ac:dyDescent="0.2">
      <c r="A9" s="435" t="s">
        <v>11</v>
      </c>
      <c r="B9" s="438" t="s">
        <v>1446</v>
      </c>
      <c r="C9" s="437">
        <v>3</v>
      </c>
      <c r="D9" s="431" t="s">
        <v>1448</v>
      </c>
      <c r="E9" s="431" t="s">
        <v>1452</v>
      </c>
    </row>
    <row r="10" spans="1:5" ht="15.75" x14ac:dyDescent="0.2">
      <c r="A10" s="435" t="s">
        <v>12</v>
      </c>
      <c r="B10" s="438" t="s">
        <v>1424</v>
      </c>
      <c r="C10" s="437">
        <v>1</v>
      </c>
      <c r="D10" s="431" t="s">
        <v>1453</v>
      </c>
      <c r="E10" s="431" t="s">
        <v>1453</v>
      </c>
    </row>
    <row r="11" spans="1:5" ht="15.75" x14ac:dyDescent="0.2">
      <c r="B11" s="438" t="s">
        <v>13</v>
      </c>
      <c r="C11" s="437">
        <v>2</v>
      </c>
      <c r="D11" s="431"/>
      <c r="E11" s="431"/>
    </row>
    <row r="12" spans="1:5" ht="15.75" x14ac:dyDescent="0.2">
      <c r="A12" s="435"/>
      <c r="B12" s="438" t="s">
        <v>14</v>
      </c>
      <c r="C12" s="437">
        <v>2</v>
      </c>
      <c r="D12" s="431"/>
      <c r="E12" s="431" t="s">
        <v>1454</v>
      </c>
    </row>
    <row r="13" spans="1:5" ht="15.75" x14ac:dyDescent="0.2">
      <c r="A13" s="439" t="s">
        <v>28</v>
      </c>
      <c r="B13" s="439"/>
      <c r="C13" s="440">
        <f>SUM(C7:C11)</f>
        <v>8</v>
      </c>
      <c r="D13" s="431"/>
      <c r="E13" s="431"/>
    </row>
  </sheetData>
  <mergeCells count="2">
    <mergeCell ref="A1:C1"/>
    <mergeCell ref="A3:C4"/>
  </mergeCells>
  <pageMargins left="0.80666666666666664" right="0.7" top="0.75" bottom="0.75" header="0.3" footer="0.3"/>
  <pageSetup paperSize="9" scale="64" orientation="portrait" r:id="rId1"/>
  <headerFooter>
    <oddHeader>&amp;C&amp;P</oddHeader>
  </headerFooter>
  <colBreaks count="1" manualBreakCount="1">
    <brk id="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A1001"/>
  <sheetViews>
    <sheetView view="pageBreakPreview" zoomScale="60" zoomScaleNormal="90" workbookViewId="0">
      <selection activeCell="A4" sqref="A4:O30"/>
    </sheetView>
  </sheetViews>
  <sheetFormatPr defaultColWidth="11.21875" defaultRowHeight="15" x14ac:dyDescent="0.2"/>
  <cols>
    <col min="1" max="1" width="3.21875" customWidth="1"/>
    <col min="2" max="2" width="20.77734375" customWidth="1"/>
    <col min="3" max="3" width="8.21875" customWidth="1"/>
    <col min="4" max="4" width="10" customWidth="1"/>
    <col min="5" max="5" width="7.77734375" customWidth="1"/>
    <col min="6" max="6" width="9.33203125" customWidth="1"/>
    <col min="7" max="7" width="8.88671875" customWidth="1"/>
    <col min="8" max="8" width="8.109375" customWidth="1"/>
    <col min="9" max="9" width="9.77734375" customWidth="1"/>
    <col min="10" max="11" width="8.109375" customWidth="1"/>
    <col min="12" max="12" width="8.6640625" customWidth="1"/>
    <col min="13" max="13" width="8.33203125" customWidth="1"/>
    <col min="14" max="14" width="10.33203125" customWidth="1"/>
    <col min="15" max="15" width="8.44140625" customWidth="1"/>
    <col min="16" max="16" width="8.44140625" hidden="1" customWidth="1"/>
    <col min="17" max="17" width="11.88671875" customWidth="1"/>
    <col min="18" max="26" width="6.88671875" customWidth="1"/>
    <col min="27" max="27" width="6.21875" customWidth="1"/>
  </cols>
  <sheetData>
    <row r="1" spans="1:27" ht="15.75" customHeight="1" x14ac:dyDescent="0.25">
      <c r="A1" s="7"/>
      <c r="B1" s="693" t="s">
        <v>1455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8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25">
      <c r="A2" s="7"/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37.5" customHeight="1" x14ac:dyDescent="0.25">
      <c r="A3" s="695" t="s">
        <v>1456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6.5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 t="s">
        <v>1506</v>
      </c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36.75" customHeight="1" thickBot="1" x14ac:dyDescent="0.3">
      <c r="A5" s="442" t="s">
        <v>15</v>
      </c>
      <c r="B5" s="443" t="s">
        <v>1</v>
      </c>
      <c r="C5" s="443" t="s">
        <v>16</v>
      </c>
      <c r="D5" s="443" t="s">
        <v>17</v>
      </c>
      <c r="E5" s="443" t="s">
        <v>18</v>
      </c>
      <c r="F5" s="443" t="s">
        <v>19</v>
      </c>
      <c r="G5" s="443" t="s">
        <v>20</v>
      </c>
      <c r="H5" s="443" t="s">
        <v>21</v>
      </c>
      <c r="I5" s="443" t="s">
        <v>22</v>
      </c>
      <c r="J5" s="443" t="s">
        <v>23</v>
      </c>
      <c r="K5" s="443" t="s">
        <v>24</v>
      </c>
      <c r="L5" s="443" t="s">
        <v>25</v>
      </c>
      <c r="M5" s="443" t="s">
        <v>26</v>
      </c>
      <c r="N5" s="443" t="s">
        <v>27</v>
      </c>
      <c r="O5" s="444" t="s">
        <v>28</v>
      </c>
      <c r="P5" s="10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6.5" customHeight="1" thickBot="1" x14ac:dyDescent="0.3">
      <c r="A6" s="441" t="s">
        <v>29</v>
      </c>
      <c r="B6" s="697" t="s">
        <v>30</v>
      </c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9"/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  <c r="AA6" s="7"/>
    </row>
    <row r="7" spans="1:27" ht="24" customHeight="1" x14ac:dyDescent="0.25">
      <c r="A7" s="423" t="s">
        <v>31</v>
      </c>
      <c r="B7" s="385" t="s">
        <v>1437</v>
      </c>
      <c r="C7" s="386">
        <v>3587653</v>
      </c>
      <c r="D7" s="386">
        <v>2349405</v>
      </c>
      <c r="E7" s="386">
        <v>4237118</v>
      </c>
      <c r="F7" s="386">
        <v>2763936</v>
      </c>
      <c r="G7" s="386">
        <v>2770874</v>
      </c>
      <c r="H7" s="386">
        <v>2804345</v>
      </c>
      <c r="I7" s="386">
        <v>1398572</v>
      </c>
      <c r="J7" s="386">
        <v>1398571</v>
      </c>
      <c r="K7" s="386">
        <v>1398571</v>
      </c>
      <c r="L7" s="386">
        <v>1398571</v>
      </c>
      <c r="M7" s="386">
        <v>1398571</v>
      </c>
      <c r="N7" s="386">
        <v>1398571</v>
      </c>
      <c r="O7" s="449">
        <f>SUM(C7:N7)</f>
        <v>26904758</v>
      </c>
      <c r="P7" s="13" t="s">
        <v>733</v>
      </c>
      <c r="Q7" s="14"/>
      <c r="R7" s="12"/>
      <c r="S7" s="12"/>
      <c r="T7" s="12"/>
      <c r="U7" s="12"/>
      <c r="V7" s="12"/>
      <c r="W7" s="12"/>
      <c r="X7" s="12"/>
      <c r="Y7" s="12"/>
      <c r="Z7" s="12"/>
      <c r="AA7" s="7"/>
    </row>
    <row r="8" spans="1:27" ht="15.75" customHeight="1" x14ac:dyDescent="0.25">
      <c r="A8" s="424" t="s">
        <v>33</v>
      </c>
      <c r="B8" s="167" t="s">
        <v>1438</v>
      </c>
      <c r="C8" s="171">
        <v>63533</v>
      </c>
      <c r="D8" s="171">
        <v>245967</v>
      </c>
      <c r="E8" s="171">
        <v>5795157</v>
      </c>
      <c r="F8" s="171">
        <v>534696</v>
      </c>
      <c r="G8" s="171">
        <v>2155436</v>
      </c>
      <c r="H8" s="171">
        <v>-280767</v>
      </c>
      <c r="I8" s="171">
        <v>159328</v>
      </c>
      <c r="J8" s="171">
        <v>159330</v>
      </c>
      <c r="K8" s="171">
        <v>159330</v>
      </c>
      <c r="L8" s="171">
        <v>159330</v>
      </c>
      <c r="M8" s="171">
        <v>159330</v>
      </c>
      <c r="N8" s="171">
        <v>159330</v>
      </c>
      <c r="O8" s="450">
        <f t="shared" ref="O8:O15" si="0">SUM(C8:N8)</f>
        <v>9470000</v>
      </c>
      <c r="P8" s="13" t="s">
        <v>941</v>
      </c>
      <c r="Q8" s="14"/>
      <c r="R8" s="12"/>
      <c r="S8" s="12"/>
      <c r="T8" s="12"/>
      <c r="U8" s="12"/>
      <c r="V8" s="12"/>
      <c r="W8" s="12"/>
      <c r="X8" s="12"/>
      <c r="Y8" s="12"/>
      <c r="Z8" s="12"/>
      <c r="AA8" s="7"/>
    </row>
    <row r="9" spans="1:27" ht="15.75" customHeight="1" x14ac:dyDescent="0.25">
      <c r="A9" s="424" t="s">
        <v>35</v>
      </c>
      <c r="B9" s="168" t="s">
        <v>36</v>
      </c>
      <c r="C9" s="171">
        <v>12152</v>
      </c>
      <c r="D9" s="171">
        <v>66000</v>
      </c>
      <c r="E9" s="171">
        <v>9006</v>
      </c>
      <c r="F9" s="171">
        <v>15416</v>
      </c>
      <c r="G9" s="171">
        <v>781155</v>
      </c>
      <c r="H9" s="171">
        <v>2561258</v>
      </c>
      <c r="I9" s="171">
        <v>171917</v>
      </c>
      <c r="J9" s="171">
        <v>171915</v>
      </c>
      <c r="K9" s="171">
        <v>171915</v>
      </c>
      <c r="L9" s="171">
        <v>171915</v>
      </c>
      <c r="M9" s="171">
        <v>171915</v>
      </c>
      <c r="N9" s="171">
        <v>171915</v>
      </c>
      <c r="O9" s="450">
        <f t="shared" si="0"/>
        <v>4476479</v>
      </c>
      <c r="P9" s="13" t="s">
        <v>1009</v>
      </c>
      <c r="Q9" s="14"/>
      <c r="R9" s="12"/>
      <c r="S9" s="12"/>
      <c r="T9" s="12"/>
      <c r="U9" s="12"/>
      <c r="V9" s="12"/>
      <c r="W9" s="12"/>
      <c r="X9" s="12"/>
      <c r="Y9" s="12"/>
      <c r="Z9" s="12"/>
      <c r="AA9" s="7"/>
    </row>
    <row r="10" spans="1:27" ht="15.75" customHeight="1" x14ac:dyDescent="0.25">
      <c r="A10" s="424" t="s">
        <v>37</v>
      </c>
      <c r="B10" s="169" t="s">
        <v>38</v>
      </c>
      <c r="C10" s="171">
        <v>15000</v>
      </c>
      <c r="D10" s="171">
        <v>15000</v>
      </c>
      <c r="E10" s="171">
        <v>15000</v>
      </c>
      <c r="F10" s="171">
        <v>15000</v>
      </c>
      <c r="G10" s="171">
        <v>15000</v>
      </c>
      <c r="H10" s="171">
        <v>15000</v>
      </c>
      <c r="I10" s="171">
        <v>15000</v>
      </c>
      <c r="J10" s="171">
        <v>15000</v>
      </c>
      <c r="K10" s="171">
        <v>15000</v>
      </c>
      <c r="L10" s="171">
        <v>15000</v>
      </c>
      <c r="M10" s="171">
        <v>15000</v>
      </c>
      <c r="N10" s="171">
        <v>15000</v>
      </c>
      <c r="O10" s="450">
        <f t="shared" si="0"/>
        <v>180000</v>
      </c>
      <c r="P10" s="13" t="s">
        <v>1074</v>
      </c>
      <c r="Q10" s="14"/>
      <c r="R10" s="12"/>
      <c r="S10" s="12"/>
      <c r="T10" s="12"/>
      <c r="U10" s="12"/>
      <c r="V10" s="12"/>
      <c r="W10" s="12"/>
      <c r="X10" s="12"/>
      <c r="Y10" s="12"/>
      <c r="Z10" s="12"/>
      <c r="AA10" s="7"/>
    </row>
    <row r="11" spans="1:27" ht="15.75" customHeight="1" x14ac:dyDescent="0.25">
      <c r="A11" s="424" t="s">
        <v>39</v>
      </c>
      <c r="B11" s="169" t="s">
        <v>1416</v>
      </c>
      <c r="C11" s="171">
        <v>0</v>
      </c>
      <c r="D11" s="171"/>
      <c r="E11" s="171"/>
      <c r="F11" s="171">
        <v>0</v>
      </c>
      <c r="G11" s="387"/>
      <c r="H11" s="171">
        <v>0</v>
      </c>
      <c r="I11" s="171"/>
      <c r="J11" s="171"/>
      <c r="K11" s="171"/>
      <c r="L11" s="171"/>
      <c r="M11" s="171"/>
      <c r="N11" s="171"/>
      <c r="O11" s="450">
        <f t="shared" si="0"/>
        <v>0</v>
      </c>
      <c r="P11" s="13" t="s">
        <v>744</v>
      </c>
      <c r="Q11" s="14"/>
      <c r="R11" s="12"/>
      <c r="S11" s="12"/>
      <c r="T11" s="12"/>
      <c r="U11" s="12"/>
      <c r="V11" s="12"/>
      <c r="W11" s="12"/>
      <c r="X11" s="12"/>
      <c r="Y11" s="12"/>
      <c r="Z11" s="12"/>
      <c r="AA11" s="7"/>
    </row>
    <row r="12" spans="1:27" ht="22.5" customHeight="1" x14ac:dyDescent="0.25">
      <c r="A12" s="424" t="s">
        <v>40</v>
      </c>
      <c r="B12" s="167" t="s">
        <v>43</v>
      </c>
      <c r="C12" s="171"/>
      <c r="D12" s="171"/>
      <c r="E12" s="171"/>
      <c r="F12" s="171"/>
      <c r="G12" s="387"/>
      <c r="H12" s="171"/>
      <c r="I12" s="171"/>
      <c r="J12" s="171"/>
      <c r="K12" s="171"/>
      <c r="L12" s="171"/>
      <c r="M12" s="171"/>
      <c r="N12" s="171"/>
      <c r="O12" s="450">
        <f t="shared" si="0"/>
        <v>0</v>
      </c>
      <c r="P12" s="13" t="s">
        <v>1106</v>
      </c>
      <c r="Q12" s="14"/>
      <c r="R12" s="12"/>
      <c r="S12" s="12"/>
      <c r="T12" s="12"/>
      <c r="U12" s="12"/>
      <c r="V12" s="12"/>
      <c r="W12" s="12"/>
      <c r="X12" s="12"/>
      <c r="Y12" s="12"/>
      <c r="Z12" s="12"/>
      <c r="AA12" s="7"/>
    </row>
    <row r="13" spans="1:27" ht="22.5" customHeight="1" x14ac:dyDescent="0.25">
      <c r="A13" s="424" t="s">
        <v>42</v>
      </c>
      <c r="B13" s="167" t="s">
        <v>660</v>
      </c>
      <c r="C13" s="171">
        <v>0</v>
      </c>
      <c r="D13" s="171"/>
      <c r="E13" s="171"/>
      <c r="F13" s="171"/>
      <c r="G13" s="171">
        <v>2834949</v>
      </c>
      <c r="H13" s="171">
        <f>9413870-1225197</f>
        <v>8188673</v>
      </c>
      <c r="I13" s="387"/>
      <c r="J13" s="387"/>
      <c r="K13" s="387"/>
      <c r="L13" s="387"/>
      <c r="M13" s="387"/>
      <c r="N13" s="387"/>
      <c r="O13" s="450">
        <f t="shared" si="0"/>
        <v>11023622</v>
      </c>
      <c r="P13" s="13" t="s">
        <v>1031</v>
      </c>
      <c r="Q13" s="14"/>
      <c r="R13" s="12"/>
      <c r="S13" s="12"/>
      <c r="T13" s="12"/>
      <c r="U13" s="12"/>
      <c r="V13" s="12"/>
      <c r="W13" s="12"/>
      <c r="X13" s="12"/>
      <c r="Y13" s="12"/>
      <c r="Z13" s="12"/>
      <c r="AA13" s="7"/>
    </row>
    <row r="14" spans="1:27" ht="15.75" customHeight="1" x14ac:dyDescent="0.25">
      <c r="A14" s="424" t="s">
        <v>44</v>
      </c>
      <c r="B14" s="169" t="s">
        <v>45</v>
      </c>
      <c r="C14" s="171"/>
      <c r="D14" s="171"/>
      <c r="E14" s="171"/>
      <c r="F14" s="171">
        <v>0</v>
      </c>
      <c r="G14" s="387"/>
      <c r="H14" s="171"/>
      <c r="I14" s="387"/>
      <c r="J14" s="387"/>
      <c r="K14" s="387"/>
      <c r="L14" s="387"/>
      <c r="M14" s="387"/>
      <c r="N14" s="387"/>
      <c r="O14" s="450">
        <f t="shared" si="0"/>
        <v>0</v>
      </c>
      <c r="P14" s="13" t="s">
        <v>1442</v>
      </c>
      <c r="Q14" s="14"/>
      <c r="R14" s="12"/>
      <c r="S14" s="12"/>
      <c r="T14" s="12"/>
      <c r="U14" s="12"/>
      <c r="V14" s="12"/>
      <c r="W14" s="12"/>
      <c r="X14" s="12"/>
      <c r="Y14" s="12"/>
      <c r="Z14" s="12"/>
      <c r="AA14" s="7"/>
    </row>
    <row r="15" spans="1:27" ht="16.5" customHeight="1" thickBot="1" x14ac:dyDescent="0.3">
      <c r="A15" s="425" t="s">
        <v>46</v>
      </c>
      <c r="B15" s="383" t="s">
        <v>47</v>
      </c>
      <c r="C15" s="396">
        <v>28073823</v>
      </c>
      <c r="D15" s="384">
        <v>0</v>
      </c>
      <c r="E15" s="384">
        <v>0</v>
      </c>
      <c r="F15" s="384">
        <v>0</v>
      </c>
      <c r="G15" s="384">
        <v>0</v>
      </c>
      <c r="H15" s="384">
        <v>0</v>
      </c>
      <c r="I15" s="446"/>
      <c r="J15" s="446"/>
      <c r="K15" s="446"/>
      <c r="L15" s="446"/>
      <c r="M15" s="446"/>
      <c r="N15" s="446"/>
      <c r="O15" s="451">
        <f t="shared" si="0"/>
        <v>28073823</v>
      </c>
      <c r="P15" s="13" t="s">
        <v>1441</v>
      </c>
      <c r="Q15" s="14"/>
      <c r="R15" s="12"/>
      <c r="S15" s="12"/>
      <c r="T15" s="12"/>
      <c r="U15" s="12"/>
      <c r="V15" s="12"/>
      <c r="W15" s="12"/>
      <c r="X15" s="12"/>
      <c r="Y15" s="12"/>
      <c r="Z15" s="12"/>
      <c r="AA15" s="7"/>
    </row>
    <row r="16" spans="1:27" ht="16.5" customHeight="1" thickBot="1" x14ac:dyDescent="0.3">
      <c r="A16" s="426" t="s">
        <v>48</v>
      </c>
      <c r="B16" s="382" t="s">
        <v>49</v>
      </c>
      <c r="C16" s="170">
        <f t="shared" ref="C16:O16" si="1">SUM(C7:C15)</f>
        <v>31752161</v>
      </c>
      <c r="D16" s="170">
        <f t="shared" si="1"/>
        <v>2676372</v>
      </c>
      <c r="E16" s="170">
        <f t="shared" si="1"/>
        <v>10056281</v>
      </c>
      <c r="F16" s="170">
        <f t="shared" si="1"/>
        <v>3329048</v>
      </c>
      <c r="G16" s="170">
        <f t="shared" si="1"/>
        <v>8557414</v>
      </c>
      <c r="H16" s="170">
        <f t="shared" si="1"/>
        <v>13288509</v>
      </c>
      <c r="I16" s="170">
        <f t="shared" si="1"/>
        <v>1744817</v>
      </c>
      <c r="J16" s="170">
        <f t="shared" si="1"/>
        <v>1744816</v>
      </c>
      <c r="K16" s="170">
        <f t="shared" si="1"/>
        <v>1744816</v>
      </c>
      <c r="L16" s="170">
        <f t="shared" si="1"/>
        <v>1744816</v>
      </c>
      <c r="M16" s="170">
        <f t="shared" si="1"/>
        <v>1744816</v>
      </c>
      <c r="N16" s="170">
        <f t="shared" si="1"/>
        <v>1744816</v>
      </c>
      <c r="O16" s="392">
        <f t="shared" si="1"/>
        <v>80128682</v>
      </c>
      <c r="P16" s="17"/>
      <c r="Q16" s="14"/>
      <c r="R16" s="12"/>
      <c r="S16" s="12"/>
      <c r="T16" s="12"/>
      <c r="U16" s="12"/>
      <c r="V16" s="12"/>
      <c r="W16" s="12"/>
      <c r="X16" s="12"/>
      <c r="Y16" s="12"/>
      <c r="Z16" s="12"/>
      <c r="AA16" s="7"/>
    </row>
    <row r="17" spans="1:27" ht="16.5" customHeight="1" thickBot="1" x14ac:dyDescent="0.3">
      <c r="A17" s="445" t="s">
        <v>50</v>
      </c>
      <c r="B17" s="700" t="s">
        <v>51</v>
      </c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2"/>
      <c r="P17" s="11"/>
      <c r="Q17" s="14"/>
      <c r="R17" s="12"/>
      <c r="S17" s="12"/>
      <c r="T17" s="12"/>
      <c r="U17" s="12"/>
      <c r="V17" s="12"/>
      <c r="W17" s="12"/>
      <c r="X17" s="12"/>
      <c r="Y17" s="12"/>
      <c r="Z17" s="12"/>
      <c r="AA17" s="7"/>
    </row>
    <row r="18" spans="1:27" ht="15.75" customHeight="1" x14ac:dyDescent="0.25">
      <c r="A18" s="424" t="s">
        <v>52</v>
      </c>
      <c r="B18" s="18" t="s">
        <v>53</v>
      </c>
      <c r="C18" s="19">
        <v>1726278</v>
      </c>
      <c r="D18" s="19">
        <v>1982625</v>
      </c>
      <c r="E18" s="19">
        <v>1845571</v>
      </c>
      <c r="F18" s="19">
        <v>2100037</v>
      </c>
      <c r="G18" s="19">
        <v>2135330</v>
      </c>
      <c r="H18" s="19">
        <v>2117154</v>
      </c>
      <c r="I18" s="19">
        <v>2667799</v>
      </c>
      <c r="J18" s="19">
        <v>2667799</v>
      </c>
      <c r="K18" s="19">
        <v>2667799</v>
      </c>
      <c r="L18" s="19">
        <v>2667799</v>
      </c>
      <c r="M18" s="19">
        <v>2667798</v>
      </c>
      <c r="N18" s="19">
        <v>2667799</v>
      </c>
      <c r="O18" s="452">
        <f>SUM(C18:N18)</f>
        <v>27913788</v>
      </c>
      <c r="P18" s="13" t="s">
        <v>1154</v>
      </c>
      <c r="Q18" s="14"/>
      <c r="R18" s="12"/>
      <c r="S18" s="12"/>
      <c r="T18" s="12"/>
      <c r="U18" s="12"/>
      <c r="V18" s="12"/>
      <c r="W18" s="12"/>
      <c r="X18" s="12"/>
      <c r="Y18" s="12"/>
      <c r="Z18" s="12"/>
      <c r="AA18" s="7"/>
    </row>
    <row r="19" spans="1:27" ht="22.5" customHeight="1" x14ac:dyDescent="0.25">
      <c r="A19" s="424" t="s">
        <v>54</v>
      </c>
      <c r="B19" s="15" t="s">
        <v>55</v>
      </c>
      <c r="C19" s="19">
        <v>431749</v>
      </c>
      <c r="D19" s="19">
        <v>709620</v>
      </c>
      <c r="E19" s="19">
        <v>326260</v>
      </c>
      <c r="F19" s="19">
        <v>364185</v>
      </c>
      <c r="G19" s="19">
        <v>359168</v>
      </c>
      <c r="H19" s="19">
        <v>243863</v>
      </c>
      <c r="I19" s="19">
        <v>304801</v>
      </c>
      <c r="J19" s="19">
        <v>304801</v>
      </c>
      <c r="K19" s="19">
        <v>304801</v>
      </c>
      <c r="L19" s="19">
        <v>304800</v>
      </c>
      <c r="M19" s="19">
        <v>304800</v>
      </c>
      <c r="N19" s="19">
        <v>304800</v>
      </c>
      <c r="O19" s="452">
        <f>SUM(C19:N19)</f>
        <v>4263648</v>
      </c>
      <c r="P19" s="13" t="s">
        <v>1156</v>
      </c>
      <c r="Q19" s="14"/>
      <c r="R19" s="12"/>
      <c r="S19" s="12"/>
      <c r="T19" s="12"/>
      <c r="U19" s="12"/>
      <c r="V19" s="12"/>
      <c r="W19" s="12"/>
      <c r="X19" s="12"/>
      <c r="Y19" s="12"/>
      <c r="Z19" s="12"/>
      <c r="AA19" s="7"/>
    </row>
    <row r="20" spans="1:27" ht="15.75" customHeight="1" x14ac:dyDescent="0.25">
      <c r="A20" s="424" t="s">
        <v>56</v>
      </c>
      <c r="B20" s="15" t="s">
        <v>309</v>
      </c>
      <c r="C20" s="19">
        <v>841291</v>
      </c>
      <c r="D20" s="19">
        <v>534446</v>
      </c>
      <c r="E20" s="19">
        <v>843363</v>
      </c>
      <c r="F20" s="19">
        <v>1474502</v>
      </c>
      <c r="G20" s="19">
        <v>948325</v>
      </c>
      <c r="H20" s="19">
        <v>1212695</v>
      </c>
      <c r="I20" s="19">
        <v>2766636</v>
      </c>
      <c r="J20" s="19">
        <v>2766636</v>
      </c>
      <c r="K20" s="19">
        <v>2766636</v>
      </c>
      <c r="L20" s="19">
        <v>2766636</v>
      </c>
      <c r="M20" s="19">
        <v>2766635</v>
      </c>
      <c r="N20" s="19">
        <v>2766635</v>
      </c>
      <c r="O20" s="452">
        <f t="shared" ref="O20:O27" si="2">SUM(C20:N20)</f>
        <v>22454436</v>
      </c>
      <c r="P20" s="13" t="s">
        <v>1214</v>
      </c>
      <c r="Q20" s="14"/>
      <c r="R20" s="12"/>
      <c r="S20" s="12"/>
      <c r="T20" s="12"/>
      <c r="U20" s="12"/>
      <c r="V20" s="12"/>
      <c r="W20" s="12"/>
      <c r="X20" s="12"/>
      <c r="Y20" s="12"/>
      <c r="Z20" s="12"/>
      <c r="AA20" s="7"/>
    </row>
    <row r="21" spans="1:27" ht="15.75" customHeight="1" x14ac:dyDescent="0.25">
      <c r="A21" s="424" t="s">
        <v>58</v>
      </c>
      <c r="B21" s="15" t="s">
        <v>57</v>
      </c>
      <c r="C21" s="19"/>
      <c r="D21" s="447"/>
      <c r="E21" s="447"/>
      <c r="F21" s="447"/>
      <c r="G21" s="447"/>
      <c r="H21" s="19"/>
      <c r="I21" s="447"/>
      <c r="J21" s="447"/>
      <c r="K21" s="447"/>
      <c r="L21" s="447"/>
      <c r="M21" s="447"/>
      <c r="N21" s="447"/>
      <c r="O21" s="452">
        <f t="shared" si="2"/>
        <v>0</v>
      </c>
      <c r="P21" s="13"/>
      <c r="Q21" s="14"/>
      <c r="R21" s="12"/>
      <c r="S21" s="12"/>
      <c r="T21" s="12"/>
      <c r="U21" s="12"/>
      <c r="V21" s="12"/>
      <c r="W21" s="12"/>
      <c r="X21" s="12"/>
      <c r="Y21" s="12"/>
      <c r="Z21" s="12"/>
      <c r="AA21" s="7"/>
    </row>
    <row r="22" spans="1:27" ht="15.75" customHeight="1" x14ac:dyDescent="0.25">
      <c r="A22" s="424" t="s">
        <v>60</v>
      </c>
      <c r="B22" s="16" t="s">
        <v>59</v>
      </c>
      <c r="C22" s="19">
        <v>139370</v>
      </c>
      <c r="D22" s="19">
        <v>0</v>
      </c>
      <c r="E22" s="19">
        <v>0</v>
      </c>
      <c r="F22" s="19">
        <v>30000</v>
      </c>
      <c r="G22" s="19">
        <v>0</v>
      </c>
      <c r="H22" s="19"/>
      <c r="I22" s="19">
        <v>388438</v>
      </c>
      <c r="J22" s="19">
        <v>388438</v>
      </c>
      <c r="K22" s="19">
        <v>388438</v>
      </c>
      <c r="L22" s="19">
        <v>388438</v>
      </c>
      <c r="M22" s="19">
        <v>388438</v>
      </c>
      <c r="N22" s="19">
        <v>388440</v>
      </c>
      <c r="O22" s="452">
        <f t="shared" si="2"/>
        <v>2500000</v>
      </c>
      <c r="P22" s="13" t="s">
        <v>1312</v>
      </c>
      <c r="Q22" s="14"/>
      <c r="R22" s="12"/>
      <c r="S22" s="12"/>
      <c r="T22" s="12"/>
      <c r="U22" s="12"/>
      <c r="V22" s="12"/>
      <c r="W22" s="12"/>
      <c r="X22" s="12"/>
      <c r="Y22" s="12"/>
      <c r="Z22" s="12"/>
      <c r="AA22" s="7"/>
    </row>
    <row r="23" spans="1:27" ht="22.5" customHeight="1" x14ac:dyDescent="0.25">
      <c r="A23" s="424" t="s">
        <v>61</v>
      </c>
      <c r="B23" s="15" t="s">
        <v>32</v>
      </c>
      <c r="C23" s="19">
        <v>35000</v>
      </c>
      <c r="D23" s="19">
        <v>0</v>
      </c>
      <c r="E23" s="447"/>
      <c r="F23" s="19">
        <v>417249</v>
      </c>
      <c r="G23" s="19">
        <v>1168631</v>
      </c>
      <c r="H23" s="19">
        <v>278166</v>
      </c>
      <c r="I23" s="19">
        <v>622174</v>
      </c>
      <c r="J23" s="19">
        <v>622175</v>
      </c>
      <c r="K23" s="19">
        <v>622175</v>
      </c>
      <c r="L23" s="19">
        <v>622175</v>
      </c>
      <c r="M23" s="19">
        <v>622175</v>
      </c>
      <c r="N23" s="19">
        <v>622175</v>
      </c>
      <c r="O23" s="452">
        <f t="shared" si="2"/>
        <v>5632095</v>
      </c>
      <c r="P23" s="13" t="s">
        <v>1325</v>
      </c>
      <c r="Q23" s="14"/>
      <c r="R23" s="12"/>
      <c r="S23" s="12"/>
      <c r="T23" s="12"/>
      <c r="U23" s="12"/>
      <c r="V23" s="12"/>
      <c r="W23" s="12"/>
      <c r="X23" s="12"/>
      <c r="Y23" s="12"/>
      <c r="Z23" s="12"/>
      <c r="AA23" s="7"/>
    </row>
    <row r="24" spans="1:27" ht="22.5" customHeight="1" x14ac:dyDescent="0.25">
      <c r="A24" s="424" t="s">
        <v>63</v>
      </c>
      <c r="B24" s="15" t="s">
        <v>62</v>
      </c>
      <c r="C24" s="19">
        <v>3000</v>
      </c>
      <c r="D24" s="19">
        <v>14300</v>
      </c>
      <c r="E24" s="19">
        <v>86550</v>
      </c>
      <c r="F24" s="19">
        <v>0</v>
      </c>
      <c r="G24" s="447"/>
      <c r="H24" s="19">
        <v>405440</v>
      </c>
      <c r="I24" s="19"/>
      <c r="J24" s="19"/>
      <c r="K24" s="19">
        <v>50710</v>
      </c>
      <c r="L24" s="19"/>
      <c r="M24" s="19"/>
      <c r="N24" s="19"/>
      <c r="O24" s="452">
        <f t="shared" si="2"/>
        <v>560000</v>
      </c>
      <c r="P24" s="13" t="s">
        <v>1440</v>
      </c>
      <c r="Q24" s="14"/>
      <c r="R24" s="12"/>
      <c r="S24" s="12"/>
      <c r="T24" s="12"/>
      <c r="U24" s="12"/>
      <c r="V24" s="12"/>
      <c r="W24" s="12"/>
      <c r="X24" s="12"/>
      <c r="Y24" s="12"/>
      <c r="Z24" s="12"/>
      <c r="AA24" s="7"/>
    </row>
    <row r="25" spans="1:27" ht="15.75" customHeight="1" x14ac:dyDescent="0.25">
      <c r="A25" s="424" t="s">
        <v>65</v>
      </c>
      <c r="B25" s="15" t="s">
        <v>64</v>
      </c>
      <c r="C25" s="19">
        <v>71459</v>
      </c>
      <c r="D25" s="19">
        <v>71799</v>
      </c>
      <c r="E25" s="19">
        <v>6023444</v>
      </c>
      <c r="F25" s="19">
        <v>276723</v>
      </c>
      <c r="G25" s="19">
        <v>72827</v>
      </c>
      <c r="H25" s="19">
        <v>182900</v>
      </c>
      <c r="I25" s="19">
        <v>453150</v>
      </c>
      <c r="J25" s="19">
        <v>453151</v>
      </c>
      <c r="K25" s="19">
        <v>453152</v>
      </c>
      <c r="L25" s="19">
        <v>453152</v>
      </c>
      <c r="M25" s="19">
        <v>453152</v>
      </c>
      <c r="N25" s="19">
        <v>453152</v>
      </c>
      <c r="O25" s="452">
        <f t="shared" si="2"/>
        <v>9418061</v>
      </c>
      <c r="P25" s="13" t="s">
        <v>1439</v>
      </c>
      <c r="Q25" s="14"/>
      <c r="R25" s="12"/>
      <c r="S25" s="12"/>
      <c r="T25" s="12"/>
      <c r="U25" s="12"/>
      <c r="V25" s="12"/>
      <c r="W25" s="12"/>
      <c r="X25" s="12"/>
      <c r="Y25" s="12"/>
      <c r="Z25" s="12"/>
      <c r="AA25" s="7"/>
    </row>
    <row r="26" spans="1:27" ht="22.5" customHeight="1" x14ac:dyDescent="0.25">
      <c r="A26" s="424" t="s">
        <v>67</v>
      </c>
      <c r="B26" s="15" t="s">
        <v>66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/>
      <c r="I26" s="447"/>
      <c r="J26" s="447"/>
      <c r="K26" s="447"/>
      <c r="L26" s="447"/>
      <c r="M26" s="447"/>
      <c r="N26" s="447"/>
      <c r="O26" s="452">
        <f t="shared" si="2"/>
        <v>0</v>
      </c>
      <c r="P26" s="13" t="s">
        <v>1401</v>
      </c>
      <c r="Q26" s="14"/>
      <c r="R26" s="12"/>
      <c r="S26" s="12"/>
      <c r="T26" s="12"/>
      <c r="U26" s="12"/>
      <c r="V26" s="12"/>
      <c r="W26" s="12"/>
      <c r="X26" s="12"/>
      <c r="Y26" s="12"/>
      <c r="Z26" s="12"/>
      <c r="AA26" s="7"/>
    </row>
    <row r="27" spans="1:27" ht="15.75" customHeight="1" x14ac:dyDescent="0.25">
      <c r="A27" s="424" t="s">
        <v>69</v>
      </c>
      <c r="B27" s="16" t="s">
        <v>68</v>
      </c>
      <c r="C27" s="19">
        <v>699768</v>
      </c>
      <c r="D27" s="19">
        <v>0</v>
      </c>
      <c r="E27" s="447"/>
      <c r="F27" s="19">
        <v>0</v>
      </c>
      <c r="G27" s="447"/>
      <c r="H27" s="19"/>
      <c r="I27" s="447"/>
      <c r="J27" s="447"/>
      <c r="K27" s="447"/>
      <c r="L27" s="447"/>
      <c r="M27" s="447"/>
      <c r="N27" s="447"/>
      <c r="O27" s="452">
        <f t="shared" si="2"/>
        <v>699768</v>
      </c>
      <c r="P27" s="13" t="s">
        <v>1405</v>
      </c>
      <c r="Q27" s="14"/>
      <c r="R27" s="12"/>
      <c r="S27" s="12"/>
      <c r="T27" s="12"/>
      <c r="U27" s="12"/>
      <c r="V27" s="12"/>
      <c r="W27" s="12"/>
      <c r="X27" s="12"/>
      <c r="Y27" s="12"/>
      <c r="Z27" s="12"/>
      <c r="AA27" s="7"/>
    </row>
    <row r="28" spans="1:27" ht="16.5" customHeight="1" thickBot="1" x14ac:dyDescent="0.3">
      <c r="A28" s="427" t="s">
        <v>71</v>
      </c>
      <c r="B28" s="430" t="s">
        <v>1428</v>
      </c>
      <c r="C28" s="389"/>
      <c r="D28" s="448"/>
      <c r="E28" s="448"/>
      <c r="F28" s="389"/>
      <c r="G28" s="448"/>
      <c r="H28" s="389"/>
      <c r="I28" s="448"/>
      <c r="J28" s="448"/>
      <c r="K28" s="448"/>
      <c r="L28" s="448"/>
      <c r="M28" s="448"/>
      <c r="N28" s="448"/>
      <c r="O28" s="453">
        <v>6686886</v>
      </c>
      <c r="P28" s="13" t="s">
        <v>1338</v>
      </c>
      <c r="Q28" s="14"/>
      <c r="R28" s="12"/>
      <c r="S28" s="12"/>
      <c r="T28" s="12"/>
      <c r="U28" s="12"/>
      <c r="V28" s="12"/>
      <c r="W28" s="12"/>
      <c r="X28" s="12"/>
      <c r="Y28" s="12"/>
      <c r="Z28" s="12"/>
      <c r="AA28" s="7"/>
    </row>
    <row r="29" spans="1:27" ht="16.5" customHeight="1" thickBot="1" x14ac:dyDescent="0.3">
      <c r="A29" s="428" t="s">
        <v>645</v>
      </c>
      <c r="B29" s="390" t="s">
        <v>70</v>
      </c>
      <c r="C29" s="391">
        <f>SUM(C18:C28)</f>
        <v>3947915</v>
      </c>
      <c r="D29" s="391">
        <f>SUM(D18:D28)</f>
        <v>3312790</v>
      </c>
      <c r="E29" s="391">
        <f t="shared" ref="E29:O29" si="3">SUM(E18:E28)</f>
        <v>9125188</v>
      </c>
      <c r="F29" s="391">
        <f t="shared" si="3"/>
        <v>4662696</v>
      </c>
      <c r="G29" s="391">
        <f t="shared" si="3"/>
        <v>4684281</v>
      </c>
      <c r="H29" s="391">
        <f t="shared" si="3"/>
        <v>4440218</v>
      </c>
      <c r="I29" s="391">
        <f t="shared" si="3"/>
        <v>7202998</v>
      </c>
      <c r="J29" s="391">
        <f>SUM(J18:J28)</f>
        <v>7203000</v>
      </c>
      <c r="K29" s="391">
        <f t="shared" si="3"/>
        <v>7253711</v>
      </c>
      <c r="L29" s="391">
        <f t="shared" si="3"/>
        <v>7203000</v>
      </c>
      <c r="M29" s="391">
        <f t="shared" si="3"/>
        <v>7202998</v>
      </c>
      <c r="N29" s="391">
        <f t="shared" si="3"/>
        <v>7203001</v>
      </c>
      <c r="O29" s="392">
        <f t="shared" si="3"/>
        <v>80128682</v>
      </c>
      <c r="P29" s="17"/>
      <c r="Q29" s="14"/>
      <c r="R29" s="12"/>
      <c r="S29" s="12"/>
      <c r="T29" s="12"/>
      <c r="U29" s="12"/>
      <c r="V29" s="12"/>
      <c r="W29" s="12"/>
      <c r="X29" s="12"/>
      <c r="Y29" s="12"/>
      <c r="Z29" s="12"/>
      <c r="AA29" s="7"/>
    </row>
    <row r="30" spans="1:27" ht="16.5" customHeight="1" thickBot="1" x14ac:dyDescent="0.3">
      <c r="A30" s="429" t="s">
        <v>648</v>
      </c>
      <c r="B30" s="393" t="s">
        <v>72</v>
      </c>
      <c r="C30" s="394">
        <f>C16-C29</f>
        <v>27804246</v>
      </c>
      <c r="D30" s="394">
        <f>D16-D29</f>
        <v>-636418</v>
      </c>
      <c r="E30" s="394">
        <f t="shared" ref="E30:O30" si="4">E16-E29</f>
        <v>931093</v>
      </c>
      <c r="F30" s="394">
        <f t="shared" si="4"/>
        <v>-1333648</v>
      </c>
      <c r="G30" s="394">
        <f t="shared" si="4"/>
        <v>3873133</v>
      </c>
      <c r="H30" s="394">
        <f t="shared" si="4"/>
        <v>8848291</v>
      </c>
      <c r="I30" s="394">
        <f t="shared" si="4"/>
        <v>-5458181</v>
      </c>
      <c r="J30" s="394">
        <f t="shared" si="4"/>
        <v>-5458184</v>
      </c>
      <c r="K30" s="394">
        <f t="shared" si="4"/>
        <v>-5508895</v>
      </c>
      <c r="L30" s="394">
        <f t="shared" si="4"/>
        <v>-5458184</v>
      </c>
      <c r="M30" s="394">
        <f t="shared" si="4"/>
        <v>-5458182</v>
      </c>
      <c r="N30" s="394">
        <f t="shared" si="4"/>
        <v>-5458185</v>
      </c>
      <c r="O30" s="395">
        <f t="shared" si="4"/>
        <v>0</v>
      </c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.75" customHeight="1" x14ac:dyDescent="0.25">
      <c r="A31" s="2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 x14ac:dyDescent="0.25">
      <c r="A32" s="7"/>
      <c r="B32" s="22"/>
      <c r="C32" s="23"/>
      <c r="D32" s="23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5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5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5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5.7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.7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5.7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.7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5.7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.7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5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5.7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5.7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5.7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5.7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5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5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5.7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5.7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5.7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5.7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5.7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5.7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5.7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5.7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5.7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5.7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5.7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5.7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5.7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5.7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5.7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5.7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5.7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5.7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5.7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5.7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5.7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5.7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5.7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5.7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5.7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5.7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5.7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5.7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5.7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5.7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5.7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5.7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5.7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5.7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5.7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5.7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5.7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5.7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5.7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5.7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5.7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5.7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5.7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5.7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5.7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5.7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5.7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5.7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5.7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5.7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5.7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5.7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5.7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5.7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5.7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5.7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5.7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5.7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5.7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5.7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5.7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5.7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5.7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5.7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5.7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5.7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5.7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5.7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5.7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5.7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5.7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5.7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5.7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5.7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5.7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5.7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5.7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5.7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5.7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5.7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5.7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5.7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5.7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5.7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5.7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5.7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5.7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5.7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5.7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5.7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5.7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5.7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5.7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5.7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5.7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5.7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5.7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5.7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5.7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5.7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5.7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5.7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5.7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5.7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5.7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5.7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5.7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5.7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5.7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5.7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5.7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5.7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5.7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5.7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5.7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5.7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5.7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5.7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5.7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5.7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5.7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5.7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5.7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5.7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5.7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5.7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5.7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5.7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5.7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5.7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5.7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5.7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5.7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5.7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5.7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5.7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5.7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5.7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5.7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5.7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5.7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5.7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5.7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5.7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5.7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5.7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5.7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5.7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5.7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5.7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5.7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5.7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5.7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5.7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5.7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5.7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5.7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5.7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5.7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5.7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5.7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5.7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5.7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5.7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5.7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5.7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5.7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5.7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5.7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5.7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5.7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5.7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5.7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5.7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5.7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5.7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5.7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5.7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5.7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5.7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5.7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5.7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5.7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5.7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5.7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5.7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5.7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5.7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5.7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5.7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5.7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5.7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5.7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5.7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5.7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5.7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5.7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5.7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5.7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5.7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5.7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5.7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5.7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5.7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5.7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5.7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5.7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5.7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5.7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5.7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5.7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5.7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5.7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5.7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5.7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5.7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5.7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5.7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5.7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5.7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5.7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5.7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5.7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5.7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5.7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5.7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5.7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5.7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5.7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5.7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5.7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5.7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5.7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5.7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5.7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5.7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5.7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5.7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5.7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5.7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5.7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5.7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5.7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5.7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5.7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5.7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5.7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5.7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5.7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5.7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5.7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5.7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5.7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5.7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5.7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5.7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5.7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5.7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5.7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5.7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5.7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5.7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5.7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5.7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5.7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5.7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5.7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5.7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5.7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5.7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5.7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5.7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5.7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5.7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5.7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5.7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5.7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5.7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5.7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5.7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5.7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5.7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5.7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5.7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5.7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5.7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5.7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5.7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5.7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5.7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5.7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5.7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5.7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5.7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5.7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5.7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5.7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5.7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5.7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5.7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5.7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5.7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5.7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5.7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5.7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5.7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5.7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5.7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5.7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5.7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5.7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5.7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5.7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5.7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5.7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5.7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5.7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5.7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5.7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5.7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5.7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5.7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5.7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5.7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5.7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5.7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5.7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5.7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5.7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5.7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5.7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5.7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5.7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5.7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5.7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5.7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5.7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5.7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5.7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5.7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5.7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5.7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5.7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5.7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5.7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5.7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5.7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5.7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5.7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5.7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5.7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5.7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5.7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5.7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5.7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5.7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5.7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5.7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5.7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5.7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5.7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5.7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5.7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5.7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5.7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5.7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5.7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5.7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5.7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5.7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5.7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5.7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5.7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5.7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5.7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5.7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5.7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5.7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5.7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5.7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5.7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5.7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5.7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5.7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5.7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5.7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5.7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5.7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5.7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5.7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5.7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5.7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5.7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5.7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5.7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5.7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5.7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5.7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5.7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5.7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5.7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5.7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5.7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5.7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5.7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5.7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5.7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5.7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5.7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5.7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5.7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5.7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5.7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5.7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5.7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5.7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5.7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5.7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5.7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5.7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5.7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5.7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5.7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5.7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5.7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5.7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5.7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5.7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5.7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5.7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5.7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5.7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5.7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5.7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5.7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5.7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5.7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5.7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5.7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5.7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5.7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5.7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5.7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5.7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5.7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5.7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5.7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5.7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5.7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5.7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5.7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5.7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5.7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5.7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5.7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5.7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5.7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5.7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5.7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5.7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5.7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5.7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5.7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5.7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5.7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5.7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5.7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5.7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5.7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5.7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5.7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5.7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5.7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5.7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5.7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5.7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5.7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5.7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5.7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5.7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5.7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5.7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5.7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5.7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5.7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5.7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5.7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5.7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5.7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5.7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5.7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5.7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5.7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5.7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5.7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5.7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5.7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5.7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5.7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5.7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5.7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5.7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5.7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5.7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5.7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5.7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5.7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5.7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5.7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5.7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5.7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5.7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5.7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5.7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5.7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5.7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5.7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5.7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5.7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5.7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5.7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5.7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5.7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5.7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5.7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5.7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5.7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5.7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5.7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5.7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5.7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5.7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5.7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5.7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5.7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5.7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5.7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5.7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5.7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5.7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5.7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5.7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5.7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5.7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5.7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5.7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5.7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5.7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5.7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5.7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5.7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5.7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5.7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5.7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5.7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5.7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5.7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5.7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5.7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5.7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5.7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5.7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5.7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5.7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5.7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5.7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5.7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5.7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5.7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5.7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5.7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5.7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5.7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5.7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5.7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5.7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5.7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5.7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5.7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5.7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5.7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5.7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5.7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5.7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5.7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5.7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5.7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5.7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5.7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5.7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5.7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5.7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5.7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5.7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5.7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5.7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5.7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5.7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5.7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5.7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5.7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5.75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</sheetData>
  <mergeCells count="4">
    <mergeCell ref="B1:O1"/>
    <mergeCell ref="A3:O3"/>
    <mergeCell ref="B6:O6"/>
    <mergeCell ref="B17:O17"/>
  </mergeCells>
  <phoneticPr fontId="78" type="noConversion"/>
  <pageMargins left="0.7" right="0.7" top="0.75" bottom="0.75" header="0.3" footer="0.3"/>
  <pageSetup paperSize="9" scale="79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Bev.kiad.</vt:lpstr>
      <vt:lpstr>Rovatonként</vt:lpstr>
      <vt:lpstr>Kotelezo</vt:lpstr>
      <vt:lpstr>Muk.merleg</vt:lpstr>
      <vt:lpstr>Felhalm.merleg</vt:lpstr>
      <vt:lpstr>Beruh.feluj.</vt:lpstr>
      <vt:lpstr>Tartalek</vt:lpstr>
      <vt:lpstr>Letszam</vt:lpstr>
      <vt:lpstr>Ei.felh.ütem</vt:lpstr>
      <vt:lpstr>Tobb_eves</vt:lpstr>
      <vt:lpstr>3eves</vt:lpstr>
      <vt:lpstr>EU-NEM KELL</vt:lpstr>
      <vt:lpstr>Ei.felh.ütem!Nyomtatási_terület</vt:lpstr>
      <vt:lpstr>Felhalm.merleg!Nyomtatási_terület</vt:lpstr>
      <vt:lpstr>Muk.merleg!Nyomtatási_terület</vt:lpstr>
      <vt:lpstr>Rovatonként!Nyomtatási_terület</vt:lpstr>
      <vt:lpstr>Tobb_eves!Nyomtatási_terület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bajnaine</dc:creator>
  <cp:lastModifiedBy>Titkárság</cp:lastModifiedBy>
  <cp:lastPrinted>2024-09-18T14:37:54Z</cp:lastPrinted>
  <dcterms:created xsi:type="dcterms:W3CDTF">2021-07-28T08:59:43Z</dcterms:created>
  <dcterms:modified xsi:type="dcterms:W3CDTF">2025-09-17T12:42:13Z</dcterms:modified>
</cp:coreProperties>
</file>