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lazs\Testületi anyagok\SÓLY\2025\2025_04_24\ktg_mod\"/>
    </mc:Choice>
  </mc:AlternateContent>
  <xr:revisionPtr revIDLastSave="0" documentId="13_ncr:1_{99CCE750-9258-49AA-86A5-28280DE047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v.kiad." sheetId="7" r:id="rId1"/>
    <sheet name="Rovatonként" sheetId="15" r:id="rId2"/>
    <sheet name="Kotelezo" sheetId="9" r:id="rId3"/>
    <sheet name="Muk.merleg" sheetId="11" r:id="rId4"/>
    <sheet name="Felhalm.merleg" sheetId="12" r:id="rId5"/>
    <sheet name="Beruh.feluj." sheetId="13" r:id="rId6"/>
    <sheet name="Tartalek" sheetId="1" r:id="rId7"/>
    <sheet name="Letszam" sheetId="2" r:id="rId8"/>
    <sheet name="Ei.felh.ütem" sheetId="3" r:id="rId9"/>
    <sheet name="Tobb_eves" sheetId="4" r:id="rId10"/>
    <sheet name="3eves" sheetId="5" r:id="rId11"/>
    <sheet name="EU-NEM KELL" sheetId="6" r:id="rId12"/>
  </sheets>
  <externalReferences>
    <externalReference r:id="rId13"/>
    <externalReference r:id="rId14"/>
  </externalReferences>
  <definedNames>
    <definedName name="_xlnm.Print_Area" localSheetId="0">Bev.kiad.!$A$1:$N$165</definedName>
    <definedName name="_xlnm.Print_Area" localSheetId="4">Felhalm.merleg!$A$1:$I$35</definedName>
    <definedName name="_xlnm.Print_Area" localSheetId="2">Kotelezo!$A$1:$K$162</definedName>
    <definedName name="_xlnm.Print_Area" localSheetId="3">Muk.merleg!$A$1:$I$34</definedName>
    <definedName name="_xlnm.Print_Area" localSheetId="1">Rovatonként!$A$1:$P$563</definedName>
  </definedNames>
  <calcPr calcId="191029"/>
</workbook>
</file>

<file path=xl/calcChain.xml><?xml version="1.0" encoding="utf-8"?>
<calcChain xmlns="http://schemas.openxmlformats.org/spreadsheetml/2006/main">
  <c r="E12" i="4" l="1"/>
  <c r="F12" i="4"/>
  <c r="G12" i="4"/>
  <c r="D12" i="4"/>
  <c r="D7" i="1" l="1"/>
  <c r="F18" i="13"/>
  <c r="G18" i="13"/>
  <c r="H18" i="13"/>
  <c r="I18" i="13"/>
  <c r="K13" i="13"/>
  <c r="J13" i="13"/>
  <c r="J8" i="13"/>
  <c r="K8" i="13" s="1"/>
  <c r="H12" i="11" l="1"/>
  <c r="J26" i="13" l="1"/>
  <c r="J9" i="13"/>
  <c r="J10" i="13"/>
  <c r="J11" i="13"/>
  <c r="J7" i="13"/>
  <c r="K7" i="13" s="1"/>
  <c r="I15" i="13"/>
  <c r="J15" i="13" s="1"/>
  <c r="I14" i="13"/>
  <c r="J14" i="13" s="1"/>
  <c r="J12" i="13"/>
  <c r="I7" i="13"/>
  <c r="H23" i="13"/>
  <c r="L65" i="7"/>
  <c r="L10" i="7"/>
  <c r="D13" i="12"/>
  <c r="E13" i="11"/>
  <c r="D13" i="11"/>
  <c r="E29" i="11"/>
  <c r="E22" i="11"/>
  <c r="H30" i="11" l="1"/>
  <c r="G13" i="11"/>
  <c r="H11" i="11"/>
  <c r="H10" i="11"/>
  <c r="H9" i="11"/>
  <c r="H8" i="11"/>
  <c r="D12" i="11"/>
  <c r="D11" i="11"/>
  <c r="D10" i="11"/>
  <c r="D9" i="11"/>
  <c r="C29" i="11"/>
  <c r="C13" i="11"/>
  <c r="D8" i="11"/>
  <c r="H162" i="9" l="1"/>
  <c r="H161" i="9"/>
  <c r="H157" i="9"/>
  <c r="C157" i="9"/>
  <c r="D162" i="9"/>
  <c r="E162" i="9"/>
  <c r="C162" i="9"/>
  <c r="E156" i="9"/>
  <c r="G139" i="9"/>
  <c r="G144" i="9" s="1"/>
  <c r="H144" i="9"/>
  <c r="E136" i="9"/>
  <c r="C122" i="9"/>
  <c r="E119" i="9"/>
  <c r="D117" i="9"/>
  <c r="E117" i="9"/>
  <c r="D101" i="9"/>
  <c r="E100" i="9"/>
  <c r="C94" i="9"/>
  <c r="F128" i="9"/>
  <c r="H101" i="9"/>
  <c r="G101" i="9"/>
  <c r="G92" i="9"/>
  <c r="G117" i="9"/>
  <c r="D94" i="9" l="1"/>
  <c r="F161" i="9"/>
  <c r="J78" i="9"/>
  <c r="K78" i="9"/>
  <c r="I78" i="9"/>
  <c r="G78" i="9"/>
  <c r="H78" i="9"/>
  <c r="F78" i="9"/>
  <c r="C153" i="9" l="1"/>
  <c r="C160" i="9"/>
  <c r="C158" i="9"/>
  <c r="C156" i="9"/>
  <c r="C152" i="9"/>
  <c r="C151" i="9"/>
  <c r="C149" i="9"/>
  <c r="C148" i="9"/>
  <c r="C146" i="9"/>
  <c r="C145" i="9"/>
  <c r="F139" i="9"/>
  <c r="F140" i="9"/>
  <c r="C143" i="9"/>
  <c r="C136" i="9"/>
  <c r="C137" i="9"/>
  <c r="C128" i="9"/>
  <c r="C129" i="9"/>
  <c r="C121" i="9"/>
  <c r="C120" i="9"/>
  <c r="C119" i="9"/>
  <c r="C116" i="9"/>
  <c r="C115" i="9"/>
  <c r="C113" i="9"/>
  <c r="C111" i="9"/>
  <c r="C110" i="9"/>
  <c r="C108" i="9"/>
  <c r="C109" i="9"/>
  <c r="C106" i="9"/>
  <c r="C105" i="9"/>
  <c r="C103" i="9"/>
  <c r="C102" i="9"/>
  <c r="C100" i="9"/>
  <c r="C99" i="9"/>
  <c r="C98" i="9"/>
  <c r="C96" i="9"/>
  <c r="C90" i="9"/>
  <c r="C89" i="9"/>
  <c r="C87" i="9"/>
  <c r="C86" i="9"/>
  <c r="C85" i="9"/>
  <c r="D78" i="9"/>
  <c r="E78" i="9"/>
  <c r="C78" i="9"/>
  <c r="C84" i="9"/>
  <c r="C83" i="9"/>
  <c r="C82" i="9"/>
  <c r="C81" i="9"/>
  <c r="C80" i="9"/>
  <c r="C88" i="9" l="1"/>
  <c r="C92" i="9"/>
  <c r="E83" i="9"/>
  <c r="E86" i="9"/>
  <c r="E87" i="9"/>
  <c r="E89" i="9"/>
  <c r="E91" i="9"/>
  <c r="C79" i="9"/>
  <c r="E84" i="9"/>
  <c r="E81" i="9"/>
  <c r="E79" i="9"/>
  <c r="C101" i="9"/>
  <c r="C104" i="9"/>
  <c r="C114" i="9"/>
  <c r="C117" i="9"/>
  <c r="C132" i="9"/>
  <c r="C144" i="9"/>
  <c r="C150" i="9"/>
  <c r="C154" i="9"/>
  <c r="C161" i="9"/>
  <c r="E158" i="9"/>
  <c r="E152" i="9"/>
  <c r="E148" i="9"/>
  <c r="E85" i="9"/>
  <c r="E80" i="9"/>
  <c r="E82" i="9"/>
  <c r="D88" i="9"/>
  <c r="E90" i="9"/>
  <c r="D92" i="9"/>
  <c r="E95" i="9"/>
  <c r="E94" i="9" s="1"/>
  <c r="E96" i="9"/>
  <c r="E97" i="9"/>
  <c r="E98" i="9"/>
  <c r="E99" i="9"/>
  <c r="E102" i="9"/>
  <c r="E103" i="9"/>
  <c r="D104" i="9"/>
  <c r="E105" i="9"/>
  <c r="E106" i="9"/>
  <c r="E107" i="9"/>
  <c r="E108" i="9"/>
  <c r="E109" i="9"/>
  <c r="E110" i="9"/>
  <c r="E111" i="9"/>
  <c r="E112" i="9"/>
  <c r="E113" i="9"/>
  <c r="D114" i="9"/>
  <c r="E115" i="9"/>
  <c r="E116" i="9"/>
  <c r="E118" i="9"/>
  <c r="E120" i="9"/>
  <c r="E121" i="9"/>
  <c r="D122" i="9"/>
  <c r="D124" i="9"/>
  <c r="E125" i="9"/>
  <c r="E124" i="9" s="1"/>
  <c r="D126" i="9"/>
  <c r="E127" i="9"/>
  <c r="E126" i="9" s="1"/>
  <c r="E129" i="9"/>
  <c r="E130" i="9"/>
  <c r="E131" i="9"/>
  <c r="D132" i="9"/>
  <c r="E132" i="9"/>
  <c r="E133" i="9"/>
  <c r="E134" i="9"/>
  <c r="D136" i="9"/>
  <c r="D144" i="9" s="1"/>
  <c r="E137" i="9"/>
  <c r="E138" i="9"/>
  <c r="E140" i="9"/>
  <c r="E141" i="9"/>
  <c r="E142" i="9"/>
  <c r="E143" i="9"/>
  <c r="E144" i="9" s="1"/>
  <c r="E145" i="9"/>
  <c r="E146" i="9"/>
  <c r="E147" i="9"/>
  <c r="E149" i="9"/>
  <c r="D150" i="9"/>
  <c r="E151" i="9"/>
  <c r="E153" i="9"/>
  <c r="D154" i="9"/>
  <c r="E155" i="9"/>
  <c r="E159" i="9"/>
  <c r="D160" i="9"/>
  <c r="D161" i="9"/>
  <c r="F67" i="9"/>
  <c r="G67" i="9"/>
  <c r="H67" i="9"/>
  <c r="F54" i="9"/>
  <c r="G54" i="9"/>
  <c r="C93" i="9" l="1"/>
  <c r="D123" i="9"/>
  <c r="D93" i="9"/>
  <c r="C123" i="9"/>
  <c r="E101" i="9"/>
  <c r="E88" i="9"/>
  <c r="E154" i="9"/>
  <c r="E104" i="9"/>
  <c r="E160" i="9"/>
  <c r="E161" i="9" s="1"/>
  <c r="E92" i="9"/>
  <c r="E150" i="9"/>
  <c r="E122" i="9"/>
  <c r="E114" i="9"/>
  <c r="D157" i="9" l="1"/>
  <c r="E123" i="9"/>
  <c r="E93" i="9"/>
  <c r="E157" i="9" l="1"/>
  <c r="G6" i="9"/>
  <c r="H6" i="9"/>
  <c r="F6" i="9"/>
  <c r="K6" i="9"/>
  <c r="J6" i="9"/>
  <c r="I6" i="9"/>
  <c r="C25" i="9"/>
  <c r="C66" i="9"/>
  <c r="D59" i="9"/>
  <c r="E59" i="9"/>
  <c r="C59" i="9"/>
  <c r="C54" i="9"/>
  <c r="C38" i="9"/>
  <c r="C33" i="9"/>
  <c r="D29" i="9"/>
  <c r="C29" i="9"/>
  <c r="E32" i="9"/>
  <c r="O28" i="3"/>
  <c r="O27" i="3"/>
  <c r="O26" i="3"/>
  <c r="O25" i="3"/>
  <c r="O24" i="3"/>
  <c r="O23" i="3"/>
  <c r="O22" i="3"/>
  <c r="O21" i="3"/>
  <c r="O20" i="3"/>
  <c r="O19" i="3"/>
  <c r="O16" i="3"/>
  <c r="O15" i="3"/>
  <c r="O14" i="3"/>
  <c r="O13" i="3"/>
  <c r="O12" i="3"/>
  <c r="O11" i="3"/>
  <c r="O10" i="3"/>
  <c r="O9" i="3"/>
  <c r="O8" i="3"/>
  <c r="O7" i="3"/>
  <c r="H31" i="3" l="1"/>
  <c r="N30" i="3"/>
  <c r="M30" i="3"/>
  <c r="L30" i="3"/>
  <c r="K30" i="3"/>
  <c r="J30" i="3"/>
  <c r="I30" i="3"/>
  <c r="I31" i="3" s="1"/>
  <c r="H30" i="3"/>
  <c r="G30" i="3"/>
  <c r="F30" i="3"/>
  <c r="E30" i="3"/>
  <c r="E31" i="3" s="1"/>
  <c r="D30" i="3"/>
  <c r="C30" i="3"/>
  <c r="N17" i="3"/>
  <c r="M17" i="3"/>
  <c r="L17" i="3"/>
  <c r="K17" i="3"/>
  <c r="J17" i="3"/>
  <c r="I17" i="3"/>
  <c r="H17" i="3"/>
  <c r="G17" i="3"/>
  <c r="F17" i="3"/>
  <c r="E17" i="3"/>
  <c r="D17" i="3"/>
  <c r="D31" i="3" s="1"/>
  <c r="C17" i="3"/>
  <c r="J31" i="3" l="1"/>
  <c r="G31" i="3"/>
  <c r="K31" i="3"/>
  <c r="F31" i="3"/>
  <c r="C31" i="3"/>
  <c r="O30" i="3"/>
  <c r="L31" i="3"/>
  <c r="N31" i="3"/>
  <c r="M31" i="3"/>
  <c r="O17" i="3"/>
  <c r="O31" i="3" s="1"/>
  <c r="C13" i="2" l="1"/>
  <c r="G97" i="7"/>
  <c r="L101" i="7"/>
  <c r="L562" i="15"/>
  <c r="M562" i="15"/>
  <c r="N562" i="15"/>
  <c r="O562" i="15"/>
  <c r="N561" i="15"/>
  <c r="N559" i="15"/>
  <c r="P494" i="15"/>
  <c r="P489" i="15"/>
  <c r="P486" i="15"/>
  <c r="N486" i="15"/>
  <c r="N487" i="15"/>
  <c r="N488" i="15"/>
  <c r="N489" i="15"/>
  <c r="N490" i="15"/>
  <c r="N491" i="15"/>
  <c r="N492" i="15"/>
  <c r="N493" i="15"/>
  <c r="N485" i="15"/>
  <c r="O484" i="15"/>
  <c r="L484" i="15"/>
  <c r="M484" i="15"/>
  <c r="N484" i="15"/>
  <c r="N483" i="15"/>
  <c r="J483" i="15"/>
  <c r="K483" i="15"/>
  <c r="I483" i="15"/>
  <c r="P483" i="15"/>
  <c r="P474" i="15"/>
  <c r="P475" i="15"/>
  <c r="P482" i="15"/>
  <c r="O472" i="15"/>
  <c r="M472" i="15"/>
  <c r="L472" i="15"/>
  <c r="N474" i="15"/>
  <c r="N476" i="15"/>
  <c r="N477" i="15"/>
  <c r="N478" i="15"/>
  <c r="N479" i="15"/>
  <c r="N480" i="15"/>
  <c r="N481" i="15"/>
  <c r="N482" i="15"/>
  <c r="N472" i="15" s="1"/>
  <c r="N475" i="15"/>
  <c r="P453" i="15"/>
  <c r="O393" i="15"/>
  <c r="P394" i="15"/>
  <c r="P395" i="15"/>
  <c r="P396" i="15"/>
  <c r="P397" i="15"/>
  <c r="P398" i="15"/>
  <c r="P399" i="15"/>
  <c r="P400" i="15"/>
  <c r="P401" i="15"/>
  <c r="P402" i="15"/>
  <c r="P403" i="15"/>
  <c r="P404" i="15"/>
  <c r="P405" i="15"/>
  <c r="P406" i="15"/>
  <c r="P407" i="15"/>
  <c r="P408" i="15"/>
  <c r="P340" i="15"/>
  <c r="P331" i="15"/>
  <c r="P330" i="15"/>
  <c r="P325" i="15"/>
  <c r="P320" i="15"/>
  <c r="N324" i="15"/>
  <c r="P324" i="15" s="1"/>
  <c r="N325" i="15"/>
  <c r="N326" i="15"/>
  <c r="N327" i="15"/>
  <c r="N328" i="15"/>
  <c r="N329" i="15"/>
  <c r="N330" i="15"/>
  <c r="N331" i="15"/>
  <c r="N332" i="15"/>
  <c r="N318" i="15"/>
  <c r="N319" i="15"/>
  <c r="N320" i="15"/>
  <c r="N321" i="15"/>
  <c r="N322" i="15"/>
  <c r="N323" i="15"/>
  <c r="N313" i="15"/>
  <c r="N314" i="15"/>
  <c r="N315" i="15"/>
  <c r="N316" i="15"/>
  <c r="N317" i="15"/>
  <c r="N312" i="15"/>
  <c r="P305" i="15"/>
  <c r="N302" i="15"/>
  <c r="N303" i="15"/>
  <c r="N304" i="15"/>
  <c r="N305" i="15"/>
  <c r="N306" i="15"/>
  <c r="N307" i="15"/>
  <c r="N308" i="15"/>
  <c r="N309" i="15"/>
  <c r="N310" i="15"/>
  <c r="N301" i="15"/>
  <c r="P295" i="15"/>
  <c r="N288" i="15"/>
  <c r="N281" i="15"/>
  <c r="M294" i="15"/>
  <c r="O294" i="15"/>
  <c r="L294" i="15"/>
  <c r="P484" i="15" l="1"/>
  <c r="N294" i="15"/>
  <c r="N217" i="15" l="1"/>
  <c r="N44" i="15"/>
  <c r="O13" i="15"/>
  <c r="N13" i="15"/>
  <c r="M13" i="15"/>
  <c r="L13" i="15"/>
  <c r="N260" i="15"/>
  <c r="N271" i="15"/>
  <c r="P267" i="15"/>
  <c r="N267" i="15"/>
  <c r="O247" i="15"/>
  <c r="M247" i="15"/>
  <c r="N247" i="15"/>
  <c r="L247" i="15"/>
  <c r="O236" i="15"/>
  <c r="M236" i="15"/>
  <c r="N239" i="15"/>
  <c r="N236" i="15" s="1"/>
  <c r="P224" i="15"/>
  <c r="P225" i="15"/>
  <c r="P226" i="15"/>
  <c r="P227" i="15"/>
  <c r="P228" i="15"/>
  <c r="P229" i="15"/>
  <c r="P230" i="15"/>
  <c r="P231" i="15"/>
  <c r="P232" i="15"/>
  <c r="P233" i="15"/>
  <c r="P234" i="15"/>
  <c r="P235" i="15"/>
  <c r="M223" i="15"/>
  <c r="M214" i="15"/>
  <c r="N210" i="15"/>
  <c r="N201" i="15"/>
  <c r="P192" i="15"/>
  <c r="P193" i="15"/>
  <c r="P194" i="15"/>
  <c r="P195" i="15"/>
  <c r="P196" i="15"/>
  <c r="P197" i="15"/>
  <c r="N199" i="15"/>
  <c r="P187" i="15"/>
  <c r="N187" i="15"/>
  <c r="N186" i="15"/>
  <c r="N170" i="15"/>
  <c r="N124" i="15"/>
  <c r="N125" i="15"/>
  <c r="N126" i="15"/>
  <c r="N127" i="15"/>
  <c r="N128" i="15"/>
  <c r="N129" i="15"/>
  <c r="N119" i="15"/>
  <c r="N120" i="15"/>
  <c r="N121" i="15"/>
  <c r="N122" i="15"/>
  <c r="N123" i="15"/>
  <c r="L169" i="15"/>
  <c r="K184" i="15"/>
  <c r="L184" i="15"/>
  <c r="M153" i="15" l="1"/>
  <c r="O153" i="15"/>
  <c r="O169" i="15" s="1"/>
  <c r="O184" i="15" s="1"/>
  <c r="N162" i="15"/>
  <c r="N154" i="15"/>
  <c r="N155" i="15"/>
  <c r="N156" i="15"/>
  <c r="N157" i="15"/>
  <c r="N158" i="15"/>
  <c r="N159" i="15"/>
  <c r="N160" i="15"/>
  <c r="N161" i="15"/>
  <c r="I169" i="15"/>
  <c r="M169" i="15"/>
  <c r="N131" i="15"/>
  <c r="N132" i="15"/>
  <c r="N133" i="15"/>
  <c r="N134" i="15"/>
  <c r="N135" i="15"/>
  <c r="N136" i="15"/>
  <c r="N137" i="15"/>
  <c r="N138" i="15"/>
  <c r="N139" i="15"/>
  <c r="N140" i="15"/>
  <c r="N141" i="15"/>
  <c r="N142" i="15"/>
  <c r="N143" i="15"/>
  <c r="N144" i="15"/>
  <c r="N145" i="15"/>
  <c r="N146" i="15"/>
  <c r="N147" i="15"/>
  <c r="N148" i="15"/>
  <c r="N149" i="15"/>
  <c r="N150" i="15"/>
  <c r="N151" i="15"/>
  <c r="N152" i="15"/>
  <c r="N153" i="15"/>
  <c r="N169" i="15" s="1"/>
  <c r="N130" i="15"/>
  <c r="M114" i="15"/>
  <c r="N114" i="15" s="1"/>
  <c r="J114" i="15"/>
  <c r="N115" i="15"/>
  <c r="P115" i="15" s="1"/>
  <c r="N116" i="15"/>
  <c r="N117" i="15"/>
  <c r="N118" i="15"/>
  <c r="P248" i="15"/>
  <c r="P249" i="15"/>
  <c r="P250" i="15"/>
  <c r="P251" i="15"/>
  <c r="P252" i="15"/>
  <c r="P253" i="15"/>
  <c r="P254" i="15"/>
  <c r="P255" i="15"/>
  <c r="P256" i="15"/>
  <c r="P257" i="15"/>
  <c r="P258" i="15"/>
  <c r="P259" i="15"/>
  <c r="P260" i="15"/>
  <c r="P271" i="15"/>
  <c r="O275" i="15"/>
  <c r="N275" i="15"/>
  <c r="M275" i="15"/>
  <c r="L275" i="15"/>
  <c r="O223" i="15"/>
  <c r="N223" i="15"/>
  <c r="L223" i="15"/>
  <c r="O214" i="15"/>
  <c r="N214" i="15"/>
  <c r="L214" i="15"/>
  <c r="L74" i="15"/>
  <c r="L85" i="15" s="1"/>
  <c r="M74" i="15"/>
  <c r="M85" i="15" s="1"/>
  <c r="N74" i="15"/>
  <c r="N85" i="15" s="1"/>
  <c r="O74" i="15"/>
  <c r="O85" i="15" s="1"/>
  <c r="O38" i="15"/>
  <c r="M38" i="15"/>
  <c r="L38" i="15"/>
  <c r="L49" i="15" s="1"/>
  <c r="N9" i="15"/>
  <c r="N10" i="15"/>
  <c r="N7" i="15"/>
  <c r="N184" i="15" l="1"/>
  <c r="M184" i="15"/>
  <c r="M49" i="15"/>
  <c r="M272" i="15" s="1"/>
  <c r="M276" i="15" s="1"/>
  <c r="N38" i="15"/>
  <c r="N49" i="15" s="1"/>
  <c r="L272" i="15"/>
  <c r="L276" i="15" s="1"/>
  <c r="O49" i="15"/>
  <c r="O272" i="15" s="1"/>
  <c r="O276" i="15" s="1"/>
  <c r="P9" i="15"/>
  <c r="N272" i="15" l="1"/>
  <c r="N276" i="15" s="1"/>
  <c r="K562" i="15"/>
  <c r="K522" i="15"/>
  <c r="K498" i="15"/>
  <c r="K493" i="15"/>
  <c r="K472" i="15"/>
  <c r="K484" i="15" s="1"/>
  <c r="K446" i="15"/>
  <c r="K393" i="15"/>
  <c r="K419" i="15" s="1"/>
  <c r="K339" i="15"/>
  <c r="K328" i="15"/>
  <c r="K325" i="15"/>
  <c r="K314" i="15"/>
  <c r="K340" i="15" s="1"/>
  <c r="K311" i="15"/>
  <c r="K300" i="15"/>
  <c r="K298" i="15"/>
  <c r="K294" i="15"/>
  <c r="I561" i="15"/>
  <c r="I521" i="15"/>
  <c r="I558" i="15" s="1"/>
  <c r="I497" i="15"/>
  <c r="I492" i="15"/>
  <c r="I471" i="15"/>
  <c r="I445" i="15"/>
  <c r="I392" i="15"/>
  <c r="I418" i="15" s="1"/>
  <c r="I338" i="15"/>
  <c r="I327" i="15"/>
  <c r="I324" i="15"/>
  <c r="I314" i="15"/>
  <c r="I311" i="15"/>
  <c r="I339" i="15" s="1"/>
  <c r="I300" i="15"/>
  <c r="I298" i="15"/>
  <c r="I294" i="15"/>
  <c r="I299" i="15" s="1"/>
  <c r="K275" i="15"/>
  <c r="K271" i="15"/>
  <c r="K260" i="15"/>
  <c r="K247" i="15"/>
  <c r="K223" i="15"/>
  <c r="K214" i="15"/>
  <c r="K148" i="15"/>
  <c r="K123" i="15"/>
  <c r="K169" i="15" s="1"/>
  <c r="K74" i="15"/>
  <c r="K85" i="15" s="1"/>
  <c r="K38" i="15"/>
  <c r="K49" i="15" s="1"/>
  <c r="K13" i="15"/>
  <c r="I275" i="15"/>
  <c r="I260" i="15"/>
  <c r="I271" i="15" s="1"/>
  <c r="I247" i="15"/>
  <c r="I223" i="15"/>
  <c r="I214" i="15"/>
  <c r="I148" i="15"/>
  <c r="I123" i="15"/>
  <c r="I114" i="15"/>
  <c r="I74" i="15"/>
  <c r="I85" i="15" s="1"/>
  <c r="I38" i="15"/>
  <c r="I13" i="15"/>
  <c r="E104" i="7"/>
  <c r="G12" i="11" s="1"/>
  <c r="E33" i="7"/>
  <c r="L29" i="7"/>
  <c r="G151" i="7"/>
  <c r="G146" i="7"/>
  <c r="G139" i="7"/>
  <c r="G135" i="7"/>
  <c r="G159" i="7" s="1"/>
  <c r="G120" i="7"/>
  <c r="G99" i="7"/>
  <c r="G134" i="7" s="1"/>
  <c r="G84" i="7"/>
  <c r="G80" i="7"/>
  <c r="G77" i="7"/>
  <c r="G72" i="7"/>
  <c r="G68" i="7"/>
  <c r="G91" i="7" s="1"/>
  <c r="G62" i="7"/>
  <c r="G57" i="7"/>
  <c r="G51" i="7"/>
  <c r="G39" i="7"/>
  <c r="G31" i="7"/>
  <c r="G24" i="7"/>
  <c r="G17" i="7"/>
  <c r="G10" i="7"/>
  <c r="G67" i="7" s="1"/>
  <c r="G92" i="7" s="1"/>
  <c r="M104" i="7" l="1"/>
  <c r="I12" i="11" s="1"/>
  <c r="I559" i="15"/>
  <c r="I562" i="15" s="1"/>
  <c r="I563" i="15" s="1"/>
  <c r="K299" i="15"/>
  <c r="K560" i="15" s="1"/>
  <c r="K563" i="15" s="1"/>
  <c r="I184" i="15"/>
  <c r="I49" i="15"/>
  <c r="K272" i="15"/>
  <c r="K276" i="15" s="1"/>
  <c r="I272" i="15"/>
  <c r="I276" i="15" s="1"/>
  <c r="G160" i="7"/>
  <c r="F151" i="7" l="1"/>
  <c r="F146" i="7"/>
  <c r="F139" i="7"/>
  <c r="F135" i="7"/>
  <c r="F159" i="7" s="1"/>
  <c r="F120" i="7"/>
  <c r="F99" i="7"/>
  <c r="F134" i="7" s="1"/>
  <c r="F84" i="7"/>
  <c r="F80" i="7"/>
  <c r="F77" i="7"/>
  <c r="F72" i="7"/>
  <c r="F68" i="7"/>
  <c r="F62" i="7"/>
  <c r="F57" i="7"/>
  <c r="F51" i="7"/>
  <c r="F39" i="7"/>
  <c r="F31" i="7"/>
  <c r="F24" i="7"/>
  <c r="F17" i="7"/>
  <c r="F10" i="7"/>
  <c r="F91" i="7" l="1"/>
  <c r="F67" i="7"/>
  <c r="F160" i="7"/>
  <c r="F92" i="7" l="1"/>
  <c r="E97" i="7"/>
  <c r="E151" i="7"/>
  <c r="E148" i="7"/>
  <c r="E139" i="7"/>
  <c r="E135" i="7"/>
  <c r="E133" i="7"/>
  <c r="E125" i="7"/>
  <c r="G12" i="12" s="1"/>
  <c r="E123" i="7"/>
  <c r="G10" i="12" s="1"/>
  <c r="E121" i="7"/>
  <c r="G8" i="12" s="1"/>
  <c r="E116" i="7"/>
  <c r="E111" i="7"/>
  <c r="E103" i="7"/>
  <c r="G11" i="11" s="1"/>
  <c r="E102" i="7"/>
  <c r="G10" i="11" s="1"/>
  <c r="E101" i="7"/>
  <c r="G9" i="11" s="1"/>
  <c r="E100" i="7"/>
  <c r="E84" i="7"/>
  <c r="E80" i="7"/>
  <c r="E78" i="7"/>
  <c r="E77" i="7" s="1"/>
  <c r="E72" i="7"/>
  <c r="E68" i="7"/>
  <c r="E65" i="7"/>
  <c r="E62" i="7" s="1"/>
  <c r="E57" i="7"/>
  <c r="E53" i="7"/>
  <c r="E51" i="7" s="1"/>
  <c r="C10" i="12" s="1"/>
  <c r="E50" i="7"/>
  <c r="E47" i="7"/>
  <c r="E45" i="7"/>
  <c r="E41" i="7"/>
  <c r="E38" i="7"/>
  <c r="E37" i="7"/>
  <c r="E35" i="7"/>
  <c r="E34" i="7"/>
  <c r="E32" i="7"/>
  <c r="E29" i="7"/>
  <c r="E24" i="7" s="1"/>
  <c r="C8" i="12" s="1"/>
  <c r="E22" i="7"/>
  <c r="E18" i="7"/>
  <c r="E16" i="7"/>
  <c r="E15" i="7"/>
  <c r="E14" i="7"/>
  <c r="E13" i="7"/>
  <c r="E12" i="7"/>
  <c r="C10" i="11" s="1"/>
  <c r="E11" i="7"/>
  <c r="N148" i="7"/>
  <c r="N133" i="7"/>
  <c r="N125" i="7"/>
  <c r="N123" i="7"/>
  <c r="N121" i="7"/>
  <c r="N116" i="7"/>
  <c r="N111" i="7"/>
  <c r="N104" i="7"/>
  <c r="N103" i="7"/>
  <c r="N102" i="7"/>
  <c r="N101" i="7"/>
  <c r="N100" i="7"/>
  <c r="N78" i="7"/>
  <c r="N65" i="7"/>
  <c r="N53" i="7"/>
  <c r="N50" i="7"/>
  <c r="N49" i="7"/>
  <c r="N48" i="7"/>
  <c r="N47" i="7"/>
  <c r="N46" i="7"/>
  <c r="N45" i="7"/>
  <c r="N43" i="7"/>
  <c r="N42" i="7"/>
  <c r="N41" i="7"/>
  <c r="N38" i="7"/>
  <c r="N37" i="7"/>
  <c r="N36" i="7"/>
  <c r="N35" i="7"/>
  <c r="N34" i="7"/>
  <c r="N33" i="7"/>
  <c r="N32" i="7"/>
  <c r="N30" i="7"/>
  <c r="N29" i="7"/>
  <c r="N22" i="7"/>
  <c r="N15" i="7"/>
  <c r="N14" i="7"/>
  <c r="N13" i="7"/>
  <c r="N12" i="7"/>
  <c r="N11" i="7"/>
  <c r="E96" i="7"/>
  <c r="D16" i="7"/>
  <c r="D15" i="7"/>
  <c r="D14" i="7"/>
  <c r="D13" i="7"/>
  <c r="D12" i="7"/>
  <c r="D11" i="7"/>
  <c r="D96" i="7"/>
  <c r="C96" i="7"/>
  <c r="E99" i="7" l="1"/>
  <c r="G8" i="11"/>
  <c r="G20" i="11" s="1"/>
  <c r="E146" i="7"/>
  <c r="E159" i="7" s="1"/>
  <c r="G30" i="11"/>
  <c r="E39" i="7"/>
  <c r="C12" i="11" s="1"/>
  <c r="N31" i="7"/>
  <c r="E31" i="7"/>
  <c r="C11" i="11" s="1"/>
  <c r="E120" i="7"/>
  <c r="E134" i="7" s="1"/>
  <c r="D10" i="7"/>
  <c r="D67" i="7" s="1"/>
  <c r="D92" i="7" s="1"/>
  <c r="N99" i="7"/>
  <c r="E17" i="7"/>
  <c r="C9" i="11" s="1"/>
  <c r="N120" i="7"/>
  <c r="E10" i="7"/>
  <c r="C8" i="11" s="1"/>
  <c r="E91" i="7"/>
  <c r="E160" i="7" l="1"/>
  <c r="N134" i="7"/>
  <c r="E67" i="7"/>
  <c r="E92" i="7" s="1"/>
  <c r="C159" i="7" l="1"/>
  <c r="C151" i="7"/>
  <c r="C146" i="7"/>
  <c r="C139" i="7"/>
  <c r="C135" i="7"/>
  <c r="C120" i="7"/>
  <c r="C99" i="7"/>
  <c r="C134" i="7" s="1"/>
  <c r="C160" i="7" s="1"/>
  <c r="C91" i="7"/>
  <c r="C84" i="7"/>
  <c r="C80" i="7"/>
  <c r="C77" i="7"/>
  <c r="C72" i="7"/>
  <c r="C68" i="7"/>
  <c r="C62" i="7"/>
  <c r="C57" i="7"/>
  <c r="C51" i="7"/>
  <c r="C39" i="7"/>
  <c r="C31" i="7"/>
  <c r="C24" i="7"/>
  <c r="C17" i="7"/>
  <c r="C10" i="7"/>
  <c r="C67" i="7" s="1"/>
  <c r="C92" i="7" s="1"/>
  <c r="C26" i="11"/>
  <c r="D69" i="9" l="1"/>
  <c r="G72" i="9"/>
  <c r="G73" i="9" s="1"/>
  <c r="G74" i="9" s="1"/>
  <c r="F72" i="9"/>
  <c r="F92" i="9"/>
  <c r="F93" i="9" s="1"/>
  <c r="F94" i="9"/>
  <c r="F101" i="9"/>
  <c r="F114" i="9"/>
  <c r="F123" i="9" s="1"/>
  <c r="F117" i="9"/>
  <c r="F122" i="9"/>
  <c r="F132" i="9"/>
  <c r="F136" i="9"/>
  <c r="F144" i="9" s="1"/>
  <c r="F150" i="9"/>
  <c r="F154" i="9"/>
  <c r="G122" i="9"/>
  <c r="G123" i="9" s="1"/>
  <c r="G94" i="9"/>
  <c r="G157" i="9" l="1"/>
  <c r="F157" i="9" l="1"/>
  <c r="F162" i="9" s="1"/>
  <c r="F73" i="9"/>
  <c r="C73" i="9"/>
  <c r="D64" i="9" l="1"/>
  <c r="C56" i="9"/>
  <c r="D38" i="9"/>
  <c r="C42" i="9"/>
  <c r="D14" i="9"/>
  <c r="C14" i="9"/>
  <c r="D13" i="9"/>
  <c r="C13" i="9"/>
  <c r="C22" i="9" l="1"/>
  <c r="C67" i="9" s="1"/>
  <c r="P563" i="15"/>
  <c r="P276" i="15"/>
  <c r="C72" i="9" l="1"/>
  <c r="C74" i="9"/>
  <c r="P562" i="15"/>
  <c r="P561" i="15"/>
  <c r="P560" i="15"/>
  <c r="P559" i="15"/>
  <c r="P520" i="15"/>
  <c r="P519" i="15"/>
  <c r="P518" i="15"/>
  <c r="P517" i="15"/>
  <c r="P516" i="15"/>
  <c r="P515" i="15"/>
  <c r="P514" i="15"/>
  <c r="P513" i="15"/>
  <c r="P512" i="15"/>
  <c r="P511" i="15"/>
  <c r="P510" i="15"/>
  <c r="P509" i="15"/>
  <c r="P508" i="15"/>
  <c r="P507" i="15"/>
  <c r="P506" i="15"/>
  <c r="P505" i="15"/>
  <c r="P504" i="15"/>
  <c r="P503" i="15"/>
  <c r="P502" i="15"/>
  <c r="P501" i="15"/>
  <c r="P500" i="15"/>
  <c r="P499" i="15"/>
  <c r="P498" i="15"/>
  <c r="P497" i="15"/>
  <c r="P493" i="15"/>
  <c r="P492" i="15"/>
  <c r="P485" i="15"/>
  <c r="P472" i="15"/>
  <c r="P446" i="15"/>
  <c r="P419" i="15"/>
  <c r="P411" i="15"/>
  <c r="P393" i="15"/>
  <c r="P392" i="15"/>
  <c r="P391" i="15"/>
  <c r="P390" i="15"/>
  <c r="P389" i="15"/>
  <c r="P388" i="15"/>
  <c r="P387" i="15"/>
  <c r="P386" i="15"/>
  <c r="P385" i="15"/>
  <c r="P384" i="15"/>
  <c r="P383" i="15"/>
  <c r="P382" i="15"/>
  <c r="P381" i="15"/>
  <c r="P380" i="15"/>
  <c r="P379" i="15"/>
  <c r="P378" i="15"/>
  <c r="P377" i="15"/>
  <c r="P376" i="15"/>
  <c r="P375" i="15"/>
  <c r="P374" i="15"/>
  <c r="P373" i="15"/>
  <c r="P372" i="15"/>
  <c r="P371" i="15"/>
  <c r="P370" i="15"/>
  <c r="P369" i="15"/>
  <c r="P368" i="15"/>
  <c r="P367" i="15"/>
  <c r="P366" i="15"/>
  <c r="P365" i="15"/>
  <c r="P364" i="15"/>
  <c r="P363" i="15"/>
  <c r="P362" i="15"/>
  <c r="P361" i="15"/>
  <c r="P360" i="15"/>
  <c r="P359" i="15"/>
  <c r="P358" i="15"/>
  <c r="P357" i="15"/>
  <c r="P356" i="15"/>
  <c r="P355" i="15"/>
  <c r="P354" i="15"/>
  <c r="P353" i="15"/>
  <c r="P352" i="15"/>
  <c r="P351" i="15"/>
  <c r="P350" i="15"/>
  <c r="P339" i="15"/>
  <c r="P338" i="15"/>
  <c r="P329" i="15"/>
  <c r="P328" i="15"/>
  <c r="P327" i="15"/>
  <c r="P323" i="15"/>
  <c r="P322" i="15"/>
  <c r="P319" i="15"/>
  <c r="P317" i="15"/>
  <c r="P316" i="15"/>
  <c r="P315" i="15"/>
  <c r="P314" i="15"/>
  <c r="P313" i="15"/>
  <c r="P312" i="15"/>
  <c r="P311" i="15"/>
  <c r="P309" i="15"/>
  <c r="P308" i="15"/>
  <c r="P307" i="15"/>
  <c r="P301" i="15"/>
  <c r="P300" i="15"/>
  <c r="P299" i="15"/>
  <c r="P298" i="15"/>
  <c r="P297" i="15"/>
  <c r="P296" i="15"/>
  <c r="P294" i="15"/>
  <c r="P292" i="15"/>
  <c r="P288" i="15"/>
  <c r="P281" i="15"/>
  <c r="P280" i="15"/>
  <c r="P275" i="15"/>
  <c r="P274" i="15"/>
  <c r="P273" i="15"/>
  <c r="P272" i="15"/>
  <c r="P247" i="15"/>
  <c r="P243" i="15"/>
  <c r="P236" i="15"/>
  <c r="P214" i="15"/>
  <c r="P210" i="15"/>
  <c r="P209" i="15"/>
  <c r="P208" i="15"/>
  <c r="P207" i="15"/>
  <c r="P206" i="15"/>
  <c r="P205" i="15"/>
  <c r="P204" i="15"/>
  <c r="P203" i="15"/>
  <c r="P202" i="15"/>
  <c r="P201" i="15"/>
  <c r="P186" i="15"/>
  <c r="P184" i="15"/>
  <c r="P181" i="15"/>
  <c r="P180" i="15"/>
  <c r="P179" i="15"/>
  <c r="P178" i="15"/>
  <c r="P177" i="15"/>
  <c r="P176" i="15"/>
  <c r="P175" i="15"/>
  <c r="P174" i="15"/>
  <c r="P173" i="15"/>
  <c r="P172" i="15"/>
  <c r="P171" i="15"/>
  <c r="P170" i="15"/>
  <c r="P169" i="15"/>
  <c r="P168" i="15"/>
  <c r="P167" i="15"/>
  <c r="P166" i="15"/>
  <c r="P165" i="15"/>
  <c r="P164" i="15"/>
  <c r="P163" i="15"/>
  <c r="P153" i="15"/>
  <c r="P147" i="15"/>
  <c r="P146" i="15"/>
  <c r="P145" i="15"/>
  <c r="P144" i="15"/>
  <c r="P143" i="15"/>
  <c r="P142" i="15"/>
  <c r="P141" i="15"/>
  <c r="P140" i="15"/>
  <c r="P139" i="15"/>
  <c r="P138" i="15"/>
  <c r="P137" i="15"/>
  <c r="P136" i="15"/>
  <c r="P135" i="15"/>
  <c r="P134" i="15"/>
  <c r="P133" i="15"/>
  <c r="P132" i="15"/>
  <c r="P131" i="15"/>
  <c r="P130" i="15"/>
  <c r="P123" i="15"/>
  <c r="P117" i="15"/>
  <c r="P114" i="15"/>
  <c r="P113" i="15"/>
  <c r="P112" i="15"/>
  <c r="P111" i="15"/>
  <c r="P110" i="15"/>
  <c r="P109" i="15"/>
  <c r="P108" i="15"/>
  <c r="P107" i="15"/>
  <c r="P106" i="15"/>
  <c r="P105" i="15"/>
  <c r="P104" i="15"/>
  <c r="P103" i="15"/>
  <c r="P102" i="15"/>
  <c r="P101" i="15"/>
  <c r="P100" i="15"/>
  <c r="P99" i="15"/>
  <c r="P98" i="15"/>
  <c r="P97" i="15"/>
  <c r="P96" i="15"/>
  <c r="P95" i="15"/>
  <c r="P94" i="15"/>
  <c r="P93" i="15"/>
  <c r="P92" i="15"/>
  <c r="P91" i="15"/>
  <c r="P90" i="15"/>
  <c r="P89" i="15"/>
  <c r="P88" i="15"/>
  <c r="P87" i="15"/>
  <c r="P86" i="15"/>
  <c r="P85" i="15"/>
  <c r="P74" i="15"/>
  <c r="P73" i="15"/>
  <c r="P72" i="15"/>
  <c r="P71" i="15"/>
  <c r="P70" i="15"/>
  <c r="P69" i="15"/>
  <c r="P68" i="15"/>
  <c r="P67" i="15"/>
  <c r="P66" i="15"/>
  <c r="P65" i="15"/>
  <c r="P64" i="15"/>
  <c r="P63" i="15"/>
  <c r="P62" i="15"/>
  <c r="P61" i="15"/>
  <c r="P60" i="15"/>
  <c r="P59" i="15"/>
  <c r="P58" i="15"/>
  <c r="P57" i="15"/>
  <c r="P56" i="15"/>
  <c r="P55" i="15"/>
  <c r="P54" i="15"/>
  <c r="P53" i="15"/>
  <c r="P52" i="15"/>
  <c r="P51" i="15"/>
  <c r="P49" i="15"/>
  <c r="P44" i="15"/>
  <c r="P38" i="15"/>
  <c r="P37" i="15"/>
  <c r="P36" i="15"/>
  <c r="P35" i="15"/>
  <c r="P34" i="15"/>
  <c r="P33" i="15"/>
  <c r="P32" i="15"/>
  <c r="P31" i="15"/>
  <c r="P30" i="15"/>
  <c r="P29" i="15"/>
  <c r="P28" i="15"/>
  <c r="P27" i="15"/>
  <c r="P26" i="15"/>
  <c r="P25" i="15"/>
  <c r="P24" i="15"/>
  <c r="P23" i="15"/>
  <c r="P22" i="15"/>
  <c r="P21" i="15"/>
  <c r="P20" i="15"/>
  <c r="P19" i="15"/>
  <c r="P18" i="15"/>
  <c r="P17" i="15"/>
  <c r="P16" i="15"/>
  <c r="P15" i="15"/>
  <c r="P13" i="15"/>
  <c r="P10" i="15"/>
  <c r="P7" i="15"/>
  <c r="H31" i="11" l="1"/>
  <c r="E30" i="11"/>
  <c r="I29" i="11"/>
  <c r="I28" i="11"/>
  <c r="E28" i="11"/>
  <c r="I27" i="11"/>
  <c r="E27" i="11"/>
  <c r="I26" i="11"/>
  <c r="D26" i="11"/>
  <c r="I25" i="11"/>
  <c r="E25" i="11"/>
  <c r="I24" i="11"/>
  <c r="E24" i="11"/>
  <c r="I23" i="11"/>
  <c r="E23" i="11"/>
  <c r="I22" i="11"/>
  <c r="I21" i="11"/>
  <c r="I19" i="11"/>
  <c r="I18" i="11"/>
  <c r="E18" i="11"/>
  <c r="I17" i="11"/>
  <c r="E17" i="11"/>
  <c r="I16" i="11"/>
  <c r="E16" i="11"/>
  <c r="I15" i="11"/>
  <c r="E15" i="11"/>
  <c r="I14" i="11"/>
  <c r="I6" i="11"/>
  <c r="H6" i="11"/>
  <c r="G6" i="11"/>
  <c r="D21" i="11" l="1"/>
  <c r="D20" i="11"/>
  <c r="E26" i="11"/>
  <c r="I154" i="9" l="1"/>
  <c r="I150" i="9"/>
  <c r="J150" i="9"/>
  <c r="I139" i="9"/>
  <c r="H136" i="9"/>
  <c r="I136" i="9"/>
  <c r="I128" i="9"/>
  <c r="I132" i="9" s="1"/>
  <c r="J128" i="9"/>
  <c r="J132" i="9" s="1"/>
  <c r="I122" i="9"/>
  <c r="I117" i="9"/>
  <c r="I114" i="9"/>
  <c r="I101" i="9"/>
  <c r="I94" i="9"/>
  <c r="I92" i="9"/>
  <c r="F74" i="9"/>
  <c r="J562" i="15" l="1"/>
  <c r="J522" i="15"/>
  <c r="J559" i="15" s="1"/>
  <c r="J498" i="15"/>
  <c r="J493" i="15"/>
  <c r="J472" i="15"/>
  <c r="J484" i="15" s="1"/>
  <c r="J393" i="15"/>
  <c r="J419" i="15" s="1"/>
  <c r="J339" i="15"/>
  <c r="J328" i="15"/>
  <c r="J325" i="15"/>
  <c r="J314" i="15"/>
  <c r="J311" i="15"/>
  <c r="J300" i="15"/>
  <c r="J298" i="15"/>
  <c r="J294" i="15"/>
  <c r="J299" i="15" s="1"/>
  <c r="J275" i="15"/>
  <c r="J271" i="15"/>
  <c r="J260" i="15"/>
  <c r="J247" i="15"/>
  <c r="J223" i="15"/>
  <c r="J214" i="15"/>
  <c r="J148" i="15"/>
  <c r="J169" i="15" s="1"/>
  <c r="J123" i="15"/>
  <c r="J74" i="15"/>
  <c r="J85" i="15" s="1"/>
  <c r="J38" i="15"/>
  <c r="J13" i="15"/>
  <c r="J49" i="15" l="1"/>
  <c r="J340" i="15"/>
  <c r="J560" i="15" s="1"/>
  <c r="J563" i="15" s="1"/>
  <c r="J184" i="15"/>
  <c r="J272" i="15" s="1"/>
  <c r="J276" i="15" s="1"/>
  <c r="N96" i="7" l="1"/>
  <c r="N95" i="7"/>
  <c r="N163" i="7" s="1"/>
  <c r="E29" i="13" l="1"/>
  <c r="D29" i="13"/>
  <c r="B29" i="13"/>
  <c r="J28" i="13"/>
  <c r="J27" i="13"/>
  <c r="K27" i="13" s="1"/>
  <c r="K26" i="13"/>
  <c r="K23" i="13"/>
  <c r="J23" i="13"/>
  <c r="G23" i="13"/>
  <c r="F23" i="13"/>
  <c r="K22" i="13"/>
  <c r="E18" i="13"/>
  <c r="D18" i="13"/>
  <c r="B18" i="13"/>
  <c r="J17" i="13"/>
  <c r="K17" i="13" s="1"/>
  <c r="J16" i="13"/>
  <c r="K16" i="13" s="1"/>
  <c r="K15" i="13"/>
  <c r="K14" i="13"/>
  <c r="K12" i="13"/>
  <c r="K11" i="13"/>
  <c r="K10" i="13"/>
  <c r="K9" i="13"/>
  <c r="F5" i="13"/>
  <c r="J29" i="13" l="1"/>
  <c r="J18" i="13"/>
  <c r="K18" i="13"/>
  <c r="K28" i="13"/>
  <c r="K29" i="13" s="1"/>
  <c r="H17" i="7" l="1"/>
  <c r="I17" i="7"/>
  <c r="J17" i="7"/>
  <c r="K17" i="7"/>
  <c r="D11" i="1" l="1"/>
  <c r="H129" i="9" l="1"/>
  <c r="E37" i="9"/>
  <c r="D25" i="9" l="1"/>
  <c r="D33" i="9"/>
  <c r="D35" i="9"/>
  <c r="D51" i="9"/>
  <c r="D54" i="9" s="1"/>
  <c r="D56" i="9"/>
  <c r="D57" i="9"/>
  <c r="D66" i="9"/>
  <c r="D72" i="9"/>
  <c r="D73" i="9" s="1"/>
  <c r="D95" i="7"/>
  <c r="D163" i="7" s="1"/>
  <c r="D42" i="9" l="1"/>
  <c r="D22" i="9"/>
  <c r="D63" i="9"/>
  <c r="D164" i="7"/>
  <c r="C164" i="7"/>
  <c r="C165" i="7"/>
  <c r="D67" i="9" l="1"/>
  <c r="D74" i="9" s="1"/>
  <c r="D165" i="7"/>
  <c r="J64" i="9" l="1"/>
  <c r="J66" i="9" s="1"/>
  <c r="K64" i="9"/>
  <c r="K66" i="9" s="1"/>
  <c r="H64" i="9"/>
  <c r="H66" i="9" s="1"/>
  <c r="E65" i="9"/>
  <c r="I64" i="9"/>
  <c r="I66" i="9" s="1"/>
  <c r="E64" i="9"/>
  <c r="E66" i="9" s="1"/>
  <c r="E31" i="9"/>
  <c r="H32" i="12" l="1"/>
  <c r="G32" i="12"/>
  <c r="I31" i="12"/>
  <c r="E31" i="12"/>
  <c r="I30" i="12"/>
  <c r="E30" i="12"/>
  <c r="I29" i="12"/>
  <c r="E29" i="12"/>
  <c r="I28" i="12"/>
  <c r="E28" i="12"/>
  <c r="I27" i="12"/>
  <c r="E27" i="12"/>
  <c r="E26" i="12" s="1"/>
  <c r="I26" i="12"/>
  <c r="D26" i="12"/>
  <c r="C26" i="12"/>
  <c r="I25" i="12"/>
  <c r="E25" i="12"/>
  <c r="I24" i="12"/>
  <c r="E24" i="12"/>
  <c r="I23" i="12"/>
  <c r="E23" i="12"/>
  <c r="I22" i="12"/>
  <c r="E22" i="12"/>
  <c r="I21" i="12"/>
  <c r="E21" i="12"/>
  <c r="I20" i="12"/>
  <c r="D20" i="12"/>
  <c r="D32" i="12" s="1"/>
  <c r="C20" i="12"/>
  <c r="I18" i="12"/>
  <c r="E18" i="12"/>
  <c r="I17" i="12"/>
  <c r="E17" i="12"/>
  <c r="I16" i="12"/>
  <c r="E16" i="12"/>
  <c r="I15" i="12"/>
  <c r="E15" i="12"/>
  <c r="I14" i="12"/>
  <c r="E14" i="12"/>
  <c r="I13" i="12"/>
  <c r="E12" i="12"/>
  <c r="I11" i="12"/>
  <c r="I9" i="12"/>
  <c r="I6" i="12"/>
  <c r="H6" i="12"/>
  <c r="G6" i="12"/>
  <c r="J160" i="9"/>
  <c r="J161" i="9" s="1"/>
  <c r="I160" i="9"/>
  <c r="I161" i="9" s="1"/>
  <c r="K159" i="9"/>
  <c r="H159" i="9"/>
  <c r="K158" i="9"/>
  <c r="H158" i="9"/>
  <c r="J156" i="9"/>
  <c r="I156" i="9"/>
  <c r="K155" i="9"/>
  <c r="K156" i="9" s="1"/>
  <c r="H155" i="9"/>
  <c r="H156" i="9" s="1"/>
  <c r="J154" i="9"/>
  <c r="K153" i="9"/>
  <c r="H153" i="9"/>
  <c r="K152" i="9"/>
  <c r="H152" i="9"/>
  <c r="K151" i="9"/>
  <c r="H151" i="9"/>
  <c r="K149" i="9"/>
  <c r="H149" i="9"/>
  <c r="K148" i="9"/>
  <c r="H148" i="9"/>
  <c r="K147" i="9"/>
  <c r="H147" i="9"/>
  <c r="K146" i="9"/>
  <c r="H146" i="9"/>
  <c r="K145" i="9"/>
  <c r="H145" i="9"/>
  <c r="K143" i="9"/>
  <c r="H143" i="9"/>
  <c r="K142" i="9"/>
  <c r="H142" i="9"/>
  <c r="K141" i="9"/>
  <c r="H141" i="9"/>
  <c r="K140" i="9"/>
  <c r="H140" i="9"/>
  <c r="J139" i="9"/>
  <c r="H138" i="9"/>
  <c r="K136" i="9"/>
  <c r="J136" i="9"/>
  <c r="J135" i="9"/>
  <c r="I135" i="9"/>
  <c r="I144" i="9" s="1"/>
  <c r="K134" i="9"/>
  <c r="H134" i="9"/>
  <c r="K133" i="9"/>
  <c r="H133" i="9"/>
  <c r="K131" i="9"/>
  <c r="H131" i="9"/>
  <c r="K130" i="9"/>
  <c r="H130" i="9"/>
  <c r="K129" i="9"/>
  <c r="K127" i="9"/>
  <c r="K126" i="9" s="1"/>
  <c r="H127" i="9"/>
  <c r="J126" i="9"/>
  <c r="I126" i="9"/>
  <c r="H126" i="9"/>
  <c r="K125" i="9"/>
  <c r="K124" i="9" s="1"/>
  <c r="H125" i="9"/>
  <c r="H124" i="9" s="1"/>
  <c r="J124" i="9"/>
  <c r="I124" i="9"/>
  <c r="J122" i="9"/>
  <c r="K121" i="9"/>
  <c r="H121" i="9"/>
  <c r="K120" i="9"/>
  <c r="H120" i="9"/>
  <c r="K118" i="9"/>
  <c r="H118" i="9"/>
  <c r="J117" i="9"/>
  <c r="K116" i="9"/>
  <c r="H116" i="9"/>
  <c r="H117" i="9" s="1"/>
  <c r="K115" i="9"/>
  <c r="H115" i="9"/>
  <c r="J114" i="9"/>
  <c r="K113" i="9"/>
  <c r="H113" i="9"/>
  <c r="K112" i="9"/>
  <c r="H112" i="9"/>
  <c r="K111" i="9"/>
  <c r="H111" i="9"/>
  <c r="K110" i="9"/>
  <c r="H110" i="9"/>
  <c r="K109" i="9"/>
  <c r="H109" i="9"/>
  <c r="K108" i="9"/>
  <c r="H108" i="9"/>
  <c r="K107" i="9"/>
  <c r="H107" i="9"/>
  <c r="K106" i="9"/>
  <c r="H106" i="9"/>
  <c r="K105" i="9"/>
  <c r="H105" i="9"/>
  <c r="J104" i="9"/>
  <c r="I104" i="9"/>
  <c r="I123" i="9" s="1"/>
  <c r="K103" i="9"/>
  <c r="H103" i="9"/>
  <c r="K102" i="9"/>
  <c r="H102" i="9"/>
  <c r="J101" i="9"/>
  <c r="K100" i="9"/>
  <c r="H100" i="9"/>
  <c r="K99" i="9"/>
  <c r="H99" i="9"/>
  <c r="K98" i="9"/>
  <c r="H98" i="9"/>
  <c r="K97" i="9"/>
  <c r="H97" i="9"/>
  <c r="K96" i="9"/>
  <c r="H96" i="9"/>
  <c r="K95" i="9"/>
  <c r="H95" i="9"/>
  <c r="J94" i="9"/>
  <c r="J92" i="9"/>
  <c r="K91" i="9"/>
  <c r="H91" i="9"/>
  <c r="K90" i="9"/>
  <c r="H90" i="9"/>
  <c r="K89" i="9"/>
  <c r="H89" i="9"/>
  <c r="J88" i="9"/>
  <c r="I88" i="9"/>
  <c r="I93" i="9" s="1"/>
  <c r="K87" i="9"/>
  <c r="H87" i="9"/>
  <c r="K86" i="9"/>
  <c r="H86" i="9"/>
  <c r="K85" i="9"/>
  <c r="H85" i="9"/>
  <c r="K84" i="9"/>
  <c r="H84" i="9"/>
  <c r="K83" i="9"/>
  <c r="H83" i="9"/>
  <c r="K82" i="9"/>
  <c r="H82" i="9"/>
  <c r="K81" i="9"/>
  <c r="H81" i="9"/>
  <c r="K80" i="9"/>
  <c r="H80" i="9"/>
  <c r="K79" i="9"/>
  <c r="H79" i="9"/>
  <c r="K71" i="9"/>
  <c r="H71" i="9"/>
  <c r="E71" i="9"/>
  <c r="K70" i="9"/>
  <c r="H70" i="9"/>
  <c r="E70" i="9"/>
  <c r="J69" i="9"/>
  <c r="J72" i="9" s="1"/>
  <c r="J73" i="9" s="1"/>
  <c r="I69" i="9"/>
  <c r="I72" i="9" s="1"/>
  <c r="I73" i="9" s="1"/>
  <c r="K68" i="9"/>
  <c r="K69" i="9" s="1"/>
  <c r="H68" i="9"/>
  <c r="H69" i="9" s="1"/>
  <c r="H72" i="9" s="1"/>
  <c r="K62" i="9"/>
  <c r="H62" i="9"/>
  <c r="E62" i="9"/>
  <c r="K61" i="9"/>
  <c r="H61" i="9"/>
  <c r="E61" i="9"/>
  <c r="K60" i="9"/>
  <c r="H60" i="9"/>
  <c r="E60" i="9"/>
  <c r="J59" i="9"/>
  <c r="I59" i="9"/>
  <c r="K58" i="9"/>
  <c r="K57" i="9" s="1"/>
  <c r="H58" i="9"/>
  <c r="H57" i="9" s="1"/>
  <c r="E58" i="9"/>
  <c r="E57" i="9" s="1"/>
  <c r="J57" i="9"/>
  <c r="I57" i="9"/>
  <c r="J56" i="9"/>
  <c r="I56" i="9"/>
  <c r="K55" i="9"/>
  <c r="K56" i="9" s="1"/>
  <c r="H55" i="9"/>
  <c r="H56" i="9" s="1"/>
  <c r="E55" i="9"/>
  <c r="E56" i="9" s="1"/>
  <c r="K53" i="9"/>
  <c r="H53" i="9"/>
  <c r="E53" i="9"/>
  <c r="K52" i="9"/>
  <c r="H52" i="9"/>
  <c r="E52" i="9"/>
  <c r="J51" i="9"/>
  <c r="J54" i="9" s="1"/>
  <c r="I51" i="9"/>
  <c r="I54" i="9" s="1"/>
  <c r="K50" i="9"/>
  <c r="H50" i="9"/>
  <c r="E50" i="9"/>
  <c r="K49" i="9"/>
  <c r="H49" i="9"/>
  <c r="E49" i="9"/>
  <c r="K48" i="9"/>
  <c r="H48" i="9"/>
  <c r="E48" i="9"/>
  <c r="K47" i="9"/>
  <c r="H47" i="9"/>
  <c r="E47" i="9"/>
  <c r="K46" i="9"/>
  <c r="H46" i="9"/>
  <c r="E46" i="9"/>
  <c r="K45" i="9"/>
  <c r="H45" i="9"/>
  <c r="E45" i="9"/>
  <c r="K44" i="9"/>
  <c r="H44" i="9"/>
  <c r="E44" i="9"/>
  <c r="K43" i="9"/>
  <c r="H43" i="9"/>
  <c r="E43" i="9"/>
  <c r="K41" i="9"/>
  <c r="H41" i="9"/>
  <c r="E41" i="9"/>
  <c r="K40" i="9"/>
  <c r="H40" i="9"/>
  <c r="E40" i="9"/>
  <c r="K39" i="9"/>
  <c r="H39" i="9"/>
  <c r="E39" i="9"/>
  <c r="K36" i="9"/>
  <c r="K35" i="9" s="1"/>
  <c r="H36" i="9"/>
  <c r="E36" i="9"/>
  <c r="E35" i="9" s="1"/>
  <c r="J35" i="9"/>
  <c r="I35" i="9"/>
  <c r="H35" i="9"/>
  <c r="K34" i="9"/>
  <c r="K33" i="9" s="1"/>
  <c r="H34" i="9"/>
  <c r="E34" i="9"/>
  <c r="E33" i="9" s="1"/>
  <c r="J33" i="9"/>
  <c r="I33" i="9"/>
  <c r="H33" i="9"/>
  <c r="K30" i="9"/>
  <c r="K29" i="9" s="1"/>
  <c r="H30" i="9"/>
  <c r="H29" i="9" s="1"/>
  <c r="E30" i="9"/>
  <c r="E29" i="9" s="1"/>
  <c r="J29" i="9"/>
  <c r="I29" i="9"/>
  <c r="K28" i="9"/>
  <c r="H28" i="9"/>
  <c r="E28" i="9"/>
  <c r="K27" i="9"/>
  <c r="H27" i="9"/>
  <c r="E27" i="9"/>
  <c r="K26" i="9"/>
  <c r="H26" i="9"/>
  <c r="E26" i="9"/>
  <c r="J25" i="9"/>
  <c r="I25" i="9"/>
  <c r="K24" i="9"/>
  <c r="H24" i="9"/>
  <c r="E24" i="9"/>
  <c r="K23" i="9"/>
  <c r="H23" i="9"/>
  <c r="E23" i="9"/>
  <c r="K21" i="9"/>
  <c r="H21" i="9"/>
  <c r="E21" i="9"/>
  <c r="K20" i="9"/>
  <c r="H20" i="9"/>
  <c r="E20" i="9"/>
  <c r="K19" i="9"/>
  <c r="H19" i="9"/>
  <c r="E19" i="9"/>
  <c r="K18" i="9"/>
  <c r="H18" i="9"/>
  <c r="E18" i="9"/>
  <c r="K17" i="9"/>
  <c r="H17" i="9"/>
  <c r="E17" i="9"/>
  <c r="K16" i="9"/>
  <c r="H16" i="9"/>
  <c r="E16" i="9"/>
  <c r="K15" i="9"/>
  <c r="H15" i="9"/>
  <c r="E15" i="9"/>
  <c r="J14" i="9"/>
  <c r="I14" i="9"/>
  <c r="J13" i="9"/>
  <c r="I13" i="9"/>
  <c r="K12" i="9"/>
  <c r="H12" i="9"/>
  <c r="E12" i="9"/>
  <c r="K11" i="9"/>
  <c r="H11" i="9"/>
  <c r="E11" i="9"/>
  <c r="K10" i="9"/>
  <c r="H10" i="9"/>
  <c r="E10" i="9"/>
  <c r="K9" i="9"/>
  <c r="H9" i="9"/>
  <c r="E9" i="9"/>
  <c r="K8" i="9"/>
  <c r="H8" i="9"/>
  <c r="E8" i="9"/>
  <c r="K7" i="9"/>
  <c r="H7" i="9"/>
  <c r="E7" i="9"/>
  <c r="E14" i="9" l="1"/>
  <c r="I157" i="9"/>
  <c r="E38" i="9"/>
  <c r="E42" i="9" s="1"/>
  <c r="J93" i="9"/>
  <c r="J144" i="9"/>
  <c r="H128" i="9"/>
  <c r="H132" i="9" s="1"/>
  <c r="H139" i="9"/>
  <c r="K160" i="9"/>
  <c r="K161" i="9" s="1"/>
  <c r="H94" i="9"/>
  <c r="K150" i="9"/>
  <c r="I22" i="9"/>
  <c r="H122" i="9"/>
  <c r="H150" i="9"/>
  <c r="J22" i="9"/>
  <c r="J38" i="9"/>
  <c r="J42" i="9" s="1"/>
  <c r="H92" i="9"/>
  <c r="K101" i="9"/>
  <c r="H114" i="9"/>
  <c r="K128" i="9"/>
  <c r="K132" i="9" s="1"/>
  <c r="H154" i="9"/>
  <c r="K154" i="9"/>
  <c r="I32" i="12"/>
  <c r="K117" i="9"/>
  <c r="H160" i="9"/>
  <c r="I162" i="9"/>
  <c r="E20" i="12"/>
  <c r="E32" i="12" s="1"/>
  <c r="K72" i="9"/>
  <c r="K73" i="9" s="1"/>
  <c r="C32" i="12"/>
  <c r="H135" i="9"/>
  <c r="K104" i="9"/>
  <c r="K135" i="9"/>
  <c r="K139" i="9"/>
  <c r="K144" i="9" s="1"/>
  <c r="H38" i="9"/>
  <c r="I63" i="9"/>
  <c r="I38" i="9"/>
  <c r="I42" i="9" s="1"/>
  <c r="J63" i="9"/>
  <c r="K14" i="9"/>
  <c r="H59" i="9"/>
  <c r="H42" i="9"/>
  <c r="K25" i="9"/>
  <c r="E51" i="9"/>
  <c r="E54" i="9" s="1"/>
  <c r="K59" i="9"/>
  <c r="E63" i="9"/>
  <c r="H13" i="9"/>
  <c r="H25" i="9"/>
  <c r="K63" i="9"/>
  <c r="K51" i="9"/>
  <c r="K54" i="9" s="1"/>
  <c r="K13" i="9"/>
  <c r="E25" i="9"/>
  <c r="E13" i="9"/>
  <c r="K122" i="9"/>
  <c r="J123" i="9"/>
  <c r="J157" i="9" s="1"/>
  <c r="J162" i="9" s="1"/>
  <c r="K114" i="9"/>
  <c r="H104" i="9"/>
  <c r="K94" i="9"/>
  <c r="K92" i="9"/>
  <c r="K88" i="9"/>
  <c r="K93" i="9" s="1"/>
  <c r="H88" i="9"/>
  <c r="H51" i="9"/>
  <c r="H54" i="9" s="1"/>
  <c r="H14" i="9"/>
  <c r="K38" i="9"/>
  <c r="K42" i="9" s="1"/>
  <c r="H63" i="9"/>
  <c r="E68" i="9"/>
  <c r="E69" i="9" s="1"/>
  <c r="H123" i="9" l="1"/>
  <c r="K123" i="9"/>
  <c r="K157" i="9" s="1"/>
  <c r="K162" i="9" s="1"/>
  <c r="H93" i="9"/>
  <c r="J67" i="9"/>
  <c r="J74" i="9" s="1"/>
  <c r="K22" i="9"/>
  <c r="E72" i="9"/>
  <c r="E73" i="9" s="1"/>
  <c r="I67" i="9"/>
  <c r="I74" i="9" s="1"/>
  <c r="H73" i="9"/>
  <c r="K67" i="9"/>
  <c r="K74" i="9" s="1"/>
  <c r="H22" i="9"/>
  <c r="E22" i="9"/>
  <c r="H74" i="9" l="1"/>
  <c r="E67" i="9"/>
  <c r="E74" i="9" s="1"/>
  <c r="L158" i="7"/>
  <c r="M158" i="7" s="1"/>
  <c r="N158" i="7" s="1"/>
  <c r="L157" i="7"/>
  <c r="M157" i="7" s="1"/>
  <c r="N157" i="7" s="1"/>
  <c r="L156" i="7"/>
  <c r="M156" i="7" s="1"/>
  <c r="N156" i="7" s="1"/>
  <c r="L155" i="7"/>
  <c r="M155" i="7" s="1"/>
  <c r="N155" i="7" s="1"/>
  <c r="L154" i="7"/>
  <c r="M154" i="7" s="1"/>
  <c r="N154" i="7" s="1"/>
  <c r="L153" i="7"/>
  <c r="M153" i="7" s="1"/>
  <c r="N153" i="7" s="1"/>
  <c r="L152" i="7"/>
  <c r="M152" i="7" s="1"/>
  <c r="N152" i="7" s="1"/>
  <c r="K151" i="7"/>
  <c r="J151" i="7"/>
  <c r="I151" i="7"/>
  <c r="H151" i="7"/>
  <c r="L150" i="7"/>
  <c r="M150" i="7" s="1"/>
  <c r="N150" i="7" s="1"/>
  <c r="L149" i="7"/>
  <c r="M149" i="7" s="1"/>
  <c r="N149" i="7" s="1"/>
  <c r="N146" i="7" s="1"/>
  <c r="L148" i="7"/>
  <c r="M148" i="7" s="1"/>
  <c r="K146" i="7"/>
  <c r="J146" i="7"/>
  <c r="I146" i="7"/>
  <c r="H146" i="7"/>
  <c r="L145" i="7"/>
  <c r="M145" i="7" s="1"/>
  <c r="N145" i="7" s="1"/>
  <c r="L144" i="7"/>
  <c r="M144" i="7" s="1"/>
  <c r="N144" i="7" s="1"/>
  <c r="L143" i="7"/>
  <c r="M143" i="7" s="1"/>
  <c r="N143" i="7" s="1"/>
  <c r="L142" i="7"/>
  <c r="M142" i="7" s="1"/>
  <c r="N142" i="7" s="1"/>
  <c r="L141" i="7"/>
  <c r="M141" i="7" s="1"/>
  <c r="N141" i="7" s="1"/>
  <c r="L140" i="7"/>
  <c r="K139" i="7"/>
  <c r="J139" i="7"/>
  <c r="I139" i="7"/>
  <c r="H139" i="7"/>
  <c r="L138" i="7"/>
  <c r="M138" i="7" s="1"/>
  <c r="N138" i="7" s="1"/>
  <c r="L137" i="7"/>
  <c r="M137" i="7" s="1"/>
  <c r="N137" i="7" s="1"/>
  <c r="L136" i="7"/>
  <c r="M136" i="7" s="1"/>
  <c r="N136" i="7" s="1"/>
  <c r="K135" i="7"/>
  <c r="J135" i="7"/>
  <c r="I135" i="7"/>
  <c r="H135" i="7"/>
  <c r="L133" i="7"/>
  <c r="M133" i="7" s="1"/>
  <c r="L132" i="7"/>
  <c r="M132" i="7" s="1"/>
  <c r="N132" i="7" s="1"/>
  <c r="L131" i="7"/>
  <c r="M131" i="7" s="1"/>
  <c r="N131" i="7" s="1"/>
  <c r="L130" i="7"/>
  <c r="M130" i="7" s="1"/>
  <c r="N130" i="7" s="1"/>
  <c r="L129" i="7"/>
  <c r="M129" i="7" s="1"/>
  <c r="N129" i="7" s="1"/>
  <c r="L128" i="7"/>
  <c r="M128" i="7" s="1"/>
  <c r="N128" i="7" s="1"/>
  <c r="L127" i="7"/>
  <c r="M127" i="7" s="1"/>
  <c r="N127" i="7" s="1"/>
  <c r="L126" i="7"/>
  <c r="M126" i="7" s="1"/>
  <c r="N126" i="7" s="1"/>
  <c r="L125" i="7"/>
  <c r="L124" i="7"/>
  <c r="M124" i="7" s="1"/>
  <c r="N124" i="7" s="1"/>
  <c r="L123" i="7"/>
  <c r="L120" i="7" s="1"/>
  <c r="L122" i="7"/>
  <c r="M122" i="7" s="1"/>
  <c r="N122" i="7" s="1"/>
  <c r="L121" i="7"/>
  <c r="K120" i="7"/>
  <c r="J120" i="7"/>
  <c r="I120" i="7"/>
  <c r="H120" i="7"/>
  <c r="L118" i="7"/>
  <c r="L117" i="7"/>
  <c r="L116" i="7"/>
  <c r="M116" i="7" s="1"/>
  <c r="L115" i="7"/>
  <c r="M115" i="7" s="1"/>
  <c r="N115" i="7" s="1"/>
  <c r="L114" i="7"/>
  <c r="M114" i="7" s="1"/>
  <c r="N114" i="7" s="1"/>
  <c r="L113" i="7"/>
  <c r="M113" i="7" s="1"/>
  <c r="N113" i="7" s="1"/>
  <c r="L112" i="7"/>
  <c r="M112" i="7" s="1"/>
  <c r="N112" i="7" s="1"/>
  <c r="L111" i="7"/>
  <c r="M111" i="7" s="1"/>
  <c r="L110" i="7"/>
  <c r="M110" i="7" s="1"/>
  <c r="N110" i="7" s="1"/>
  <c r="L109" i="7"/>
  <c r="M109" i="7" s="1"/>
  <c r="N109" i="7" s="1"/>
  <c r="L108" i="7"/>
  <c r="M108" i="7" s="1"/>
  <c r="N108" i="7" s="1"/>
  <c r="L107" i="7"/>
  <c r="M107" i="7" s="1"/>
  <c r="N107" i="7" s="1"/>
  <c r="L106" i="7"/>
  <c r="M106" i="7" s="1"/>
  <c r="N106" i="7" s="1"/>
  <c r="L105" i="7"/>
  <c r="M105" i="7" s="1"/>
  <c r="N105" i="7" s="1"/>
  <c r="L104" i="7"/>
  <c r="L103" i="7"/>
  <c r="L102" i="7"/>
  <c r="L100" i="7"/>
  <c r="K99" i="7"/>
  <c r="K134" i="7" s="1"/>
  <c r="J99" i="7"/>
  <c r="I99" i="7"/>
  <c r="H99" i="7"/>
  <c r="M97" i="7"/>
  <c r="K97" i="7"/>
  <c r="J97" i="7"/>
  <c r="I97" i="7"/>
  <c r="H97" i="7"/>
  <c r="F97" i="7"/>
  <c r="M95" i="7"/>
  <c r="M163" i="7" s="1"/>
  <c r="L90" i="7"/>
  <c r="M90" i="7" s="1"/>
  <c r="N90" i="7" s="1"/>
  <c r="L89" i="7"/>
  <c r="M89" i="7" s="1"/>
  <c r="N89" i="7" s="1"/>
  <c r="L88" i="7"/>
  <c r="M88" i="7" s="1"/>
  <c r="N88" i="7" s="1"/>
  <c r="L87" i="7"/>
  <c r="M87" i="7" s="1"/>
  <c r="N87" i="7" s="1"/>
  <c r="L86" i="7"/>
  <c r="M86" i="7" s="1"/>
  <c r="N86" i="7" s="1"/>
  <c r="L85" i="7"/>
  <c r="M85" i="7" s="1"/>
  <c r="N85" i="7" s="1"/>
  <c r="K84" i="7"/>
  <c r="J84" i="7"/>
  <c r="I84" i="7"/>
  <c r="H84" i="7"/>
  <c r="L83" i="7"/>
  <c r="M83" i="7" s="1"/>
  <c r="N83" i="7" s="1"/>
  <c r="L82" i="7"/>
  <c r="M82" i="7" s="1"/>
  <c r="N82" i="7" s="1"/>
  <c r="N80" i="7" s="1"/>
  <c r="L81" i="7"/>
  <c r="D29" i="11" s="1"/>
  <c r="D31" i="11" s="1"/>
  <c r="D32" i="11" s="1"/>
  <c r="K80" i="7"/>
  <c r="J80" i="7"/>
  <c r="I80" i="7"/>
  <c r="H80" i="7"/>
  <c r="L79" i="7"/>
  <c r="M79" i="7" s="1"/>
  <c r="N79" i="7" s="1"/>
  <c r="N77" i="7" s="1"/>
  <c r="L78" i="7"/>
  <c r="K77" i="7"/>
  <c r="J77" i="7"/>
  <c r="I77" i="7"/>
  <c r="H77" i="7"/>
  <c r="L76" i="7"/>
  <c r="M76" i="7" s="1"/>
  <c r="N76" i="7" s="1"/>
  <c r="L75" i="7"/>
  <c r="M75" i="7" s="1"/>
  <c r="N75" i="7" s="1"/>
  <c r="L74" i="7"/>
  <c r="M74" i="7" s="1"/>
  <c r="N74" i="7" s="1"/>
  <c r="L73" i="7"/>
  <c r="M73" i="7" s="1"/>
  <c r="N73" i="7" s="1"/>
  <c r="K72" i="7"/>
  <c r="J72" i="7"/>
  <c r="I72" i="7"/>
  <c r="H72" i="7"/>
  <c r="L71" i="7"/>
  <c r="M71" i="7" s="1"/>
  <c r="N71" i="7" s="1"/>
  <c r="L70" i="7"/>
  <c r="M70" i="7" s="1"/>
  <c r="N70" i="7" s="1"/>
  <c r="L69" i="7"/>
  <c r="M69" i="7" s="1"/>
  <c r="N69" i="7" s="1"/>
  <c r="K68" i="7"/>
  <c r="J68" i="7"/>
  <c r="I68" i="7"/>
  <c r="H68" i="7"/>
  <c r="L66" i="7"/>
  <c r="M66" i="7" s="1"/>
  <c r="N66" i="7" s="1"/>
  <c r="M65" i="7"/>
  <c r="L64" i="7"/>
  <c r="M64" i="7" s="1"/>
  <c r="N64" i="7" s="1"/>
  <c r="L63" i="7"/>
  <c r="K62" i="7"/>
  <c r="J62" i="7"/>
  <c r="I62" i="7"/>
  <c r="H62" i="7"/>
  <c r="L61" i="7"/>
  <c r="M61" i="7" s="1"/>
  <c r="N61" i="7" s="1"/>
  <c r="L60" i="7"/>
  <c r="M60" i="7" s="1"/>
  <c r="L59" i="7"/>
  <c r="M59" i="7" s="1"/>
  <c r="N59" i="7" s="1"/>
  <c r="N57" i="7" s="1"/>
  <c r="L58" i="7"/>
  <c r="M58" i="7" s="1"/>
  <c r="N58" i="7" s="1"/>
  <c r="K57" i="7"/>
  <c r="J57" i="7"/>
  <c r="I57" i="7"/>
  <c r="H57" i="7"/>
  <c r="L56" i="7"/>
  <c r="M56" i="7" s="1"/>
  <c r="N56" i="7" s="1"/>
  <c r="L55" i="7"/>
  <c r="M55" i="7" s="1"/>
  <c r="N55" i="7" s="1"/>
  <c r="L54" i="7"/>
  <c r="M54" i="7" s="1"/>
  <c r="N54" i="7" s="1"/>
  <c r="L53" i="7"/>
  <c r="M53" i="7" s="1"/>
  <c r="L52" i="7"/>
  <c r="K51" i="7"/>
  <c r="J51" i="7"/>
  <c r="I51" i="7"/>
  <c r="H51" i="7"/>
  <c r="L50" i="7"/>
  <c r="M50" i="7" s="1"/>
  <c r="L49" i="7"/>
  <c r="M49" i="7" s="1"/>
  <c r="L48" i="7"/>
  <c r="M48" i="7" s="1"/>
  <c r="L47" i="7"/>
  <c r="M47" i="7" s="1"/>
  <c r="L46" i="7"/>
  <c r="M46" i="7" s="1"/>
  <c r="L45" i="7"/>
  <c r="M45" i="7" s="1"/>
  <c r="L44" i="7"/>
  <c r="M44" i="7" s="1"/>
  <c r="N44" i="7" s="1"/>
  <c r="L43" i="7"/>
  <c r="M43" i="7" s="1"/>
  <c r="L42" i="7"/>
  <c r="M42" i="7" s="1"/>
  <c r="L41" i="7"/>
  <c r="M41" i="7" s="1"/>
  <c r="L40" i="7"/>
  <c r="M40" i="7" s="1"/>
  <c r="N40" i="7" s="1"/>
  <c r="N39" i="7" s="1"/>
  <c r="K39" i="7"/>
  <c r="J39" i="7"/>
  <c r="I39" i="7"/>
  <c r="H39" i="7"/>
  <c r="L38" i="7"/>
  <c r="M38" i="7" s="1"/>
  <c r="L37" i="7"/>
  <c r="M37" i="7" s="1"/>
  <c r="L36" i="7"/>
  <c r="M36" i="7" s="1"/>
  <c r="L35" i="7"/>
  <c r="M35" i="7" s="1"/>
  <c r="L34" i="7"/>
  <c r="M34" i="7" s="1"/>
  <c r="L33" i="7"/>
  <c r="L32" i="7"/>
  <c r="M32" i="7" s="1"/>
  <c r="K31" i="7"/>
  <c r="J31" i="7"/>
  <c r="I31" i="7"/>
  <c r="H31" i="7"/>
  <c r="L30" i="7"/>
  <c r="M30" i="7" s="1"/>
  <c r="E9" i="12" s="1"/>
  <c r="M29" i="7"/>
  <c r="L28" i="7"/>
  <c r="M28" i="7" s="1"/>
  <c r="N28" i="7" s="1"/>
  <c r="L27" i="7"/>
  <c r="M27" i="7" s="1"/>
  <c r="N27" i="7" s="1"/>
  <c r="L26" i="7"/>
  <c r="M26" i="7" s="1"/>
  <c r="N26" i="7" s="1"/>
  <c r="L25" i="7"/>
  <c r="K24" i="7"/>
  <c r="J24" i="7"/>
  <c r="I24" i="7"/>
  <c r="H24" i="7"/>
  <c r="L23" i="7"/>
  <c r="M23" i="7" s="1"/>
  <c r="N23" i="7" s="1"/>
  <c r="L22" i="7"/>
  <c r="L21" i="7"/>
  <c r="M21" i="7" s="1"/>
  <c r="N21" i="7" s="1"/>
  <c r="L20" i="7"/>
  <c r="M20" i="7" s="1"/>
  <c r="N20" i="7" s="1"/>
  <c r="L19" i="7"/>
  <c r="M19" i="7" s="1"/>
  <c r="N19" i="7" s="1"/>
  <c r="L18" i="7"/>
  <c r="L16" i="7"/>
  <c r="M16" i="7" s="1"/>
  <c r="L15" i="7"/>
  <c r="M15" i="7" s="1"/>
  <c r="L14" i="7"/>
  <c r="M14" i="7" s="1"/>
  <c r="L13" i="7"/>
  <c r="M13" i="7" s="1"/>
  <c r="L12" i="7"/>
  <c r="M12" i="7" s="1"/>
  <c r="E10" i="11" s="1"/>
  <c r="L11" i="7"/>
  <c r="M11" i="7" s="1"/>
  <c r="K10" i="7"/>
  <c r="K67" i="7" s="1"/>
  <c r="J10" i="7"/>
  <c r="I10" i="7"/>
  <c r="H10" i="7"/>
  <c r="A2" i="7"/>
  <c r="G31" i="11" l="1"/>
  <c r="I30" i="11"/>
  <c r="I31" i="11" s="1"/>
  <c r="M118" i="7"/>
  <c r="H13" i="11"/>
  <c r="H20" i="11" s="1"/>
  <c r="I13" i="11"/>
  <c r="N151" i="7"/>
  <c r="N135" i="7"/>
  <c r="N72" i="7"/>
  <c r="N16" i="7"/>
  <c r="N10" i="7" s="1"/>
  <c r="C14" i="11"/>
  <c r="E14" i="11" s="1"/>
  <c r="N68" i="7"/>
  <c r="N84" i="7"/>
  <c r="I91" i="7"/>
  <c r="I134" i="7"/>
  <c r="J159" i="7"/>
  <c r="M125" i="7"/>
  <c r="H12" i="12"/>
  <c r="M78" i="7"/>
  <c r="M123" i="7"/>
  <c r="H10" i="12"/>
  <c r="M103" i="7"/>
  <c r="I11" i="11" s="1"/>
  <c r="M22" i="7"/>
  <c r="L17" i="7"/>
  <c r="C11" i="12"/>
  <c r="M81" i="7"/>
  <c r="L24" i="7"/>
  <c r="D8" i="12" s="1"/>
  <c r="M117" i="7"/>
  <c r="H8" i="12"/>
  <c r="M102" i="7"/>
  <c r="I10" i="11" s="1"/>
  <c r="M101" i="7"/>
  <c r="I9" i="11" s="1"/>
  <c r="M121" i="7"/>
  <c r="L51" i="7"/>
  <c r="D10" i="12" s="1"/>
  <c r="L31" i="7"/>
  <c r="L62" i="7"/>
  <c r="D11" i="12" s="1"/>
  <c r="H159" i="7"/>
  <c r="L135" i="7"/>
  <c r="M151" i="7"/>
  <c r="M68" i="7"/>
  <c r="K91" i="7"/>
  <c r="K92" i="7" s="1"/>
  <c r="M135" i="7"/>
  <c r="J91" i="7"/>
  <c r="M84" i="7"/>
  <c r="M25" i="7"/>
  <c r="N25" i="7" s="1"/>
  <c r="N24" i="7" s="1"/>
  <c r="M33" i="7"/>
  <c r="M31" i="7" s="1"/>
  <c r="E11" i="11" s="1"/>
  <c r="M52" i="7"/>
  <c r="N52" i="7" s="1"/>
  <c r="N51" i="7" s="1"/>
  <c r="M63" i="7"/>
  <c r="N63" i="7" s="1"/>
  <c r="N62" i="7" s="1"/>
  <c r="L72" i="7"/>
  <c r="L77" i="7"/>
  <c r="J134" i="7"/>
  <c r="J160" i="7" s="1"/>
  <c r="K159" i="7"/>
  <c r="L146" i="7"/>
  <c r="L139" i="7"/>
  <c r="I67" i="7"/>
  <c r="I164" i="7" s="1"/>
  <c r="J67" i="7"/>
  <c r="J92" i="7" s="1"/>
  <c r="H67" i="7"/>
  <c r="H91" i="7"/>
  <c r="L68" i="7"/>
  <c r="L84" i="7"/>
  <c r="H134" i="7"/>
  <c r="L99" i="7"/>
  <c r="I159" i="7"/>
  <c r="I165" i="7" s="1"/>
  <c r="L151" i="7"/>
  <c r="M10" i="7"/>
  <c r="E8" i="11" s="1"/>
  <c r="M57" i="7"/>
  <c r="K160" i="7"/>
  <c r="M39" i="7"/>
  <c r="E12" i="11" s="1"/>
  <c r="M72" i="7"/>
  <c r="K164" i="7"/>
  <c r="L57" i="7"/>
  <c r="L80" i="7"/>
  <c r="M18" i="7"/>
  <c r="N18" i="7" s="1"/>
  <c r="N17" i="7" s="1"/>
  <c r="L39" i="7"/>
  <c r="M100" i="7"/>
  <c r="I8" i="11" s="1"/>
  <c r="M140" i="7"/>
  <c r="N140" i="7" s="1"/>
  <c r="N139" i="7" s="1"/>
  <c r="J9" i="6"/>
  <c r="I9" i="6"/>
  <c r="H9" i="6"/>
  <c r="G9" i="6"/>
  <c r="E9" i="6"/>
  <c r="D9" i="6"/>
  <c r="F9" i="6"/>
  <c r="H12" i="4"/>
  <c r="C11" i="1"/>
  <c r="C8" i="1"/>
  <c r="I20" i="11" l="1"/>
  <c r="H32" i="11"/>
  <c r="H33" i="11"/>
  <c r="D33" i="11"/>
  <c r="I32" i="11"/>
  <c r="M99" i="7"/>
  <c r="I8" i="12"/>
  <c r="G32" i="11"/>
  <c r="I10" i="12"/>
  <c r="N159" i="7"/>
  <c r="N160" i="7" s="1"/>
  <c r="N67" i="7"/>
  <c r="N91" i="7"/>
  <c r="M77" i="7"/>
  <c r="H165" i="7"/>
  <c r="H160" i="7"/>
  <c r="J165" i="7"/>
  <c r="F165" i="7"/>
  <c r="H19" i="12"/>
  <c r="H33" i="12" s="1"/>
  <c r="M62" i="7"/>
  <c r="I92" i="7"/>
  <c r="H92" i="7"/>
  <c r="K165" i="7"/>
  <c r="L159" i="7"/>
  <c r="M51" i="7"/>
  <c r="I12" i="12"/>
  <c r="M17" i="7"/>
  <c r="M139" i="7"/>
  <c r="M24" i="7"/>
  <c r="M80" i="7"/>
  <c r="D19" i="12"/>
  <c r="D33" i="12" s="1"/>
  <c r="G164" i="7"/>
  <c r="L134" i="7"/>
  <c r="J164" i="7"/>
  <c r="M146" i="7"/>
  <c r="M120" i="7"/>
  <c r="L91" i="7"/>
  <c r="F164" i="7"/>
  <c r="E164" i="7"/>
  <c r="H164" i="7"/>
  <c r="E165" i="7"/>
  <c r="G165" i="7"/>
  <c r="I160" i="7"/>
  <c r="L67" i="7"/>
  <c r="C20" i="11" l="1"/>
  <c r="E9" i="11"/>
  <c r="E20" i="11" s="1"/>
  <c r="H34" i="11"/>
  <c r="D34" i="11"/>
  <c r="M134" i="7"/>
  <c r="G19" i="12"/>
  <c r="G33" i="12" s="1"/>
  <c r="M159" i="7"/>
  <c r="M160" i="7" s="1"/>
  <c r="I19" i="12"/>
  <c r="I33" i="12" s="1"/>
  <c r="N165" i="7"/>
  <c r="M91" i="7"/>
  <c r="E11" i="12"/>
  <c r="E13" i="12"/>
  <c r="E8" i="12"/>
  <c r="E10" i="12"/>
  <c r="C21" i="11"/>
  <c r="C31" i="11" s="1"/>
  <c r="C32" i="11" s="1"/>
  <c r="C34" i="11" s="1"/>
  <c r="E21" i="11"/>
  <c r="E31" i="11" s="1"/>
  <c r="E32" i="11" s="1"/>
  <c r="N92" i="7"/>
  <c r="C33" i="11"/>
  <c r="G33" i="11"/>
  <c r="L160" i="7"/>
  <c r="L165" i="7"/>
  <c r="E161" i="7"/>
  <c r="D34" i="12"/>
  <c r="H34" i="12"/>
  <c r="M67" i="7"/>
  <c r="D35" i="12"/>
  <c r="H35" i="12"/>
  <c r="L164" i="7"/>
  <c r="L92" i="7"/>
  <c r="M165" i="7" l="1"/>
  <c r="I33" i="11"/>
  <c r="E33" i="11"/>
  <c r="E19" i="12"/>
  <c r="E33" i="12" s="1"/>
  <c r="E35" i="12" s="1"/>
  <c r="I34" i="11"/>
  <c r="E34" i="11"/>
  <c r="C19" i="12"/>
  <c r="C33" i="12" s="1"/>
  <c r="C35" i="12" s="1"/>
  <c r="G34" i="11"/>
  <c r="M164" i="7"/>
  <c r="M92" i="7"/>
  <c r="M161" i="7" s="1"/>
  <c r="N161" i="7"/>
  <c r="N164" i="7"/>
  <c r="E34" i="12" l="1"/>
  <c r="G34" i="12"/>
  <c r="I34" i="12"/>
  <c r="I35" i="12"/>
  <c r="C34" i="12"/>
  <c r="G35" i="12"/>
</calcChain>
</file>

<file path=xl/sharedStrings.xml><?xml version="1.0" encoding="utf-8"?>
<sst xmlns="http://schemas.openxmlformats.org/spreadsheetml/2006/main" count="2747" uniqueCount="1513">
  <si>
    <t>Sorszám</t>
  </si>
  <si>
    <t>Megnevezés</t>
  </si>
  <si>
    <t>Eredeti előirányzat Ft</t>
  </si>
  <si>
    <t>Módosított előirányzat Ft</t>
  </si>
  <si>
    <t>Működési célú általános tartlék</t>
  </si>
  <si>
    <t>Működési célú tartalék összesen</t>
  </si>
  <si>
    <t>Felhalmozási célú általános tartalék</t>
  </si>
  <si>
    <t>Felhalmozási célú tartalék összesen</t>
  </si>
  <si>
    <t>Foglalkoztatás jellege</t>
  </si>
  <si>
    <t>Létszám (fő)</t>
  </si>
  <si>
    <t>Polgármester</t>
  </si>
  <si>
    <t>Alpolgárnester</t>
  </si>
  <si>
    <t>Önkormányzati képviselők</t>
  </si>
  <si>
    <t>Önkormányzatnál foglalkoztatottak</t>
  </si>
  <si>
    <t>MT szerint foglalkoztatott</t>
  </si>
  <si>
    <t xml:space="preserve">   ebből közfoglalkoztatott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</si>
  <si>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</si>
  <si>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</si>
  <si>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</si>
  <si>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</si>
  <si>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</si>
  <si>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</si>
  <si>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</si>
  <si>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</si>
  <si>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</si>
  <si>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</si>
  <si>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</si>
  <si>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</si>
  <si>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</si>
  <si>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</si>
  <si>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</si>
  <si>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</si>
  <si>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</si>
  <si>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Működési célú támogatások áht-n belülre</t>
  </si>
  <si>
    <t>3.</t>
  </si>
  <si>
    <t>Közhatalmi bevételek</t>
  </si>
  <si>
    <t>4.</t>
  </si>
  <si>
    <t>Működési célú saját bevételek</t>
  </si>
  <si>
    <t>5.</t>
  </si>
  <si>
    <t>Működési célú átvett pénzeszközök</t>
  </si>
  <si>
    <t>6.</t>
  </si>
  <si>
    <t>7.</t>
  </si>
  <si>
    <t>Felhalmozási célú saját bevételek</t>
  </si>
  <si>
    <t>8.</t>
  </si>
  <si>
    <t>Felhalmozási célra átvett pénzeszközök</t>
  </si>
  <si>
    <t>9.</t>
  </si>
  <si>
    <t>Finanszírozási bevételek</t>
  </si>
  <si>
    <t>10.</t>
  </si>
  <si>
    <t>Előző évi maradvány igénybe vétele</t>
  </si>
  <si>
    <t>11.</t>
  </si>
  <si>
    <t>Bevételek összesen:</t>
  </si>
  <si>
    <t>12.</t>
  </si>
  <si>
    <t xml:space="preserve">Kiadások </t>
  </si>
  <si>
    <t>13.</t>
  </si>
  <si>
    <t>Személyi juttatások</t>
  </si>
  <si>
    <t>14.</t>
  </si>
  <si>
    <t>Munkaadókat terhelő járulékok és szociális hozzájárulási adó</t>
  </si>
  <si>
    <t>15.</t>
  </si>
  <si>
    <t xml:space="preserve"> elvonások, befizetések</t>
  </si>
  <si>
    <t>16.</t>
  </si>
  <si>
    <t>Ellátottak pénzbeli juttatásai</t>
  </si>
  <si>
    <t>17.</t>
  </si>
  <si>
    <t>18.</t>
  </si>
  <si>
    <t>Működési célú támogatások áht-n kívülre</t>
  </si>
  <si>
    <t>19.</t>
  </si>
  <si>
    <t>Beruházások, felújítások</t>
  </si>
  <si>
    <t>20.</t>
  </si>
  <si>
    <t>Felhalmozási célú átadott pénzeszközök</t>
  </si>
  <si>
    <t>21.</t>
  </si>
  <si>
    <t>Finanszírozási kiadások</t>
  </si>
  <si>
    <t>22.</t>
  </si>
  <si>
    <t>Kiadások összesen:</t>
  </si>
  <si>
    <t>23.</t>
  </si>
  <si>
    <t>Egyenleg</t>
  </si>
  <si>
    <t>A</t>
  </si>
  <si>
    <t>B</t>
  </si>
  <si>
    <t>C</t>
  </si>
  <si>
    <t>D</t>
  </si>
  <si>
    <t>E</t>
  </si>
  <si>
    <t>F</t>
  </si>
  <si>
    <t>G</t>
  </si>
  <si>
    <t>2019</t>
  </si>
  <si>
    <t>2020</t>
  </si>
  <si>
    <t>Kötelezettségvállalások összesen</t>
  </si>
  <si>
    <t>Veszprém Megyei Jogú Város Önk. - Családsegítés és gyermekjóléti szolgáltatás</t>
  </si>
  <si>
    <t xml:space="preserve">Bevételek </t>
  </si>
  <si>
    <t xml:space="preserve"> Működési célú támogatások áht-belül összesen</t>
  </si>
  <si>
    <t>Felhalmozási célú támogatások áht-nbelül</t>
  </si>
  <si>
    <t xml:space="preserve"> Közhatalmi bevételek összesen</t>
  </si>
  <si>
    <t>Működési célú saját bevételek összesen</t>
  </si>
  <si>
    <t>ebből adósságot keletkeztető ügyletnél figy.vehető</t>
  </si>
  <si>
    <t>Működési célra átvett pénzeszközök áht-n kívülről összesen</t>
  </si>
  <si>
    <t>Felhalmozási célra átvett áht-n ívülről</t>
  </si>
  <si>
    <t>Költségvetési bevételek mindösszesen</t>
  </si>
  <si>
    <t xml:space="preserve">Államháztartási megelőlegezések bevétele </t>
  </si>
  <si>
    <t>Finanszírozási bevételek összesen</t>
  </si>
  <si>
    <t>Bevételek mindösszesen</t>
  </si>
  <si>
    <t xml:space="preserve"> Személyi juttatások</t>
  </si>
  <si>
    <t>Munkaadókat terhelő járulékok</t>
  </si>
  <si>
    <t>Dologi kiadások</t>
  </si>
  <si>
    <t>Elvonások befizetések</t>
  </si>
  <si>
    <t xml:space="preserve"> Ellátottak pénbeni juttatásai ( szociális juttatások )</t>
  </si>
  <si>
    <t xml:space="preserve"> Egyéb működési célú kiadások</t>
  </si>
  <si>
    <t>Műklödési célú támogatások, kölcsönök államháztartáson belülre</t>
  </si>
  <si>
    <t>Működési célú támogatások,  egyéb működési kifizetések államháztartáson kívülre</t>
  </si>
  <si>
    <t>Működési célú tartalékok</t>
  </si>
  <si>
    <t xml:space="preserve">Működési költségvetési kiadások összesen </t>
  </si>
  <si>
    <t xml:space="preserve">Beruházások, </t>
  </si>
  <si>
    <t>Felújítások</t>
  </si>
  <si>
    <t>Részesedések vásárlása</t>
  </si>
  <si>
    <t>Felhalmozási célú támogatások, kölcsönök államháztartáson kivűlre</t>
  </si>
  <si>
    <t>Felhalmozási célú támogatások visszfizetése áht-n belülre</t>
  </si>
  <si>
    <t>Felhalmozási célú tartalékok</t>
  </si>
  <si>
    <t>Felhalmozási költségvetési kiadások összesen</t>
  </si>
  <si>
    <t>Költségvetési kiadások mindösszesen</t>
  </si>
  <si>
    <t xml:space="preserve">Hitelek kölcsönök törlesztése </t>
  </si>
  <si>
    <t>Szabad pénzeszközök befektetése</t>
  </si>
  <si>
    <t xml:space="preserve">Egyéb finanszírozási kiadások, intézményfinanszírozás </t>
  </si>
  <si>
    <t>Államháztartási megelőlegezések</t>
  </si>
  <si>
    <t>Finanszírozási kiadások összesen</t>
  </si>
  <si>
    <t>Kiadások mindösszesen</t>
  </si>
  <si>
    <t>Központi, irányítószervi támogatás</t>
  </si>
  <si>
    <t xml:space="preserve"> Európai Uniós forrásból finanszírozott támogatással megvalósuló programok, projektek bevételeiről és kiadásairól az Ávr. 24. § (1) bekezdés a.) és bd.) pontjainak megfelelően </t>
  </si>
  <si>
    <t>Projekt megnevezése</t>
  </si>
  <si>
    <t>a projekt tervezett megvalósítási ideje</t>
  </si>
  <si>
    <t>Tervezett saját forrás (Ft)</t>
  </si>
  <si>
    <t>EU és hazai társ finanszírozás (Ft)</t>
  </si>
  <si>
    <t>Tervezett projekt költség összesen (Ft)</t>
  </si>
  <si>
    <t>2020. december 31-ig történt felhasználás (kiadás) (Ft)</t>
  </si>
  <si>
    <t>2020.dec. 31-ig kiutalt előleg és kifizetési kérelem (bevétel) (Ft)</t>
  </si>
  <si>
    <t>Tervezett felhasználás 2021. (kiadás) (Ft)</t>
  </si>
  <si>
    <t>Benyújtandó kifizetési kérelem 2021. (bevétel) (Ft)</t>
  </si>
  <si>
    <t>Összesen</t>
  </si>
  <si>
    <t>Hajmáskér Község Önkormányzata Támogatási Szerződéssel rendelkező, folyamatban lévő</t>
  </si>
  <si>
    <t>B E V É T E L E K</t>
  </si>
  <si>
    <t>Forintban!</t>
  </si>
  <si>
    <t>Sor-
szám</t>
  </si>
  <si>
    <t>Bevételi jogcím</t>
  </si>
  <si>
    <t>Eredeti
előirányzat</t>
  </si>
  <si>
    <t xml:space="preserve">4. sz. módosítás </t>
  </si>
  <si>
    <t xml:space="preserve">5. sz. módosítás </t>
  </si>
  <si>
    <t xml:space="preserve">6. sz. módosítás </t>
  </si>
  <si>
    <t>Módosítások összesen</t>
  </si>
  <si>
    <t>H</t>
  </si>
  <si>
    <t>I</t>
  </si>
  <si>
    <t>J=(D+…+I)</t>
  </si>
  <si>
    <t>K=(C+J)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</si>
  <si>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</si>
  <si>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</si>
  <si>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</si>
  <si>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</si>
  <si>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</si>
  <si>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</si>
  <si>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</si>
  <si>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</si>
  <si>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</si>
  <si>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</si>
  <si>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</si>
  <si>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</si>
  <si>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</si>
  <si>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</si>
  <si>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</si>
  <si>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</si>
  <si>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</si>
  <si>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</si>
  <si>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</si>
  <si>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</si>
  <si>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</si>
  <si>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</si>
  <si>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</si>
  <si>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</si>
  <si>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</si>
  <si>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</si>
  <si>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</si>
  <si>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</si>
  <si>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</si>
  <si>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</si>
  <si>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</si>
  <si>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</si>
  <si>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</si>
  <si>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</si>
  <si>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</si>
  <si>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</si>
  <si>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</si>
  <si>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</si>
  <si>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</si>
  <si>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</si>
  <si>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</si>
  <si>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</si>
  <si>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</si>
  <si>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</si>
  <si>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</si>
  <si>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</si>
  <si>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</si>
  <si>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</si>
  <si>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Egyéb közhatalmi bevételk</t>
  </si>
  <si>
    <t>4.5.</t>
  </si>
  <si>
    <t>Gépjárműadó</t>
  </si>
  <si>
    <t>4.6.</t>
  </si>
  <si>
    <t>Telekadó</t>
  </si>
  <si>
    <t>4.7.</t>
  </si>
  <si>
    <t>Kommunális adó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</si>
  <si>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</si>
  <si>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</si>
  <si>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</si>
  <si>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</si>
  <si>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</si>
  <si>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</si>
  <si>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</si>
  <si>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</si>
  <si>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</si>
  <si>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</si>
  <si>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</si>
  <si>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</si>
  <si>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</si>
  <si>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</si>
  <si>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</si>
  <si>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</si>
  <si>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</si>
  <si>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</si>
  <si>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</si>
  <si>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</si>
  <si>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</si>
  <si>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</si>
  <si>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</si>
  <si>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</si>
  <si>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</si>
  <si>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</si>
  <si>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</si>
  <si>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</si>
  <si>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</si>
  <si>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</si>
  <si>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</si>
  <si>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</si>
  <si>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</si>
  <si>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</si>
  <si>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</si>
  <si>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</si>
  <si>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</si>
  <si>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</si>
  <si>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</si>
  <si>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</si>
  <si>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</si>
  <si>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</si>
  <si>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</si>
  <si>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</si>
  <si>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</si>
  <si>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</si>
  <si>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</si>
  <si>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</si>
  <si>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</si>
  <si>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</si>
  <si>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</si>
  <si>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</si>
  <si>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</si>
  <si>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</si>
  <si>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</si>
  <si>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</si>
  <si>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</si>
  <si>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</si>
  <si>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</si>
  <si>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</si>
  <si>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</si>
  <si>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</si>
  <si>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</si>
  <si>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</si>
  <si>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</si>
  <si>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</si>
  <si>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</si>
  <si>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</si>
  <si>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</si>
  <si>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</si>
  <si>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</si>
  <si>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</si>
  <si>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</si>
  <si>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</si>
  <si>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</si>
  <si>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</si>
  <si>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</si>
  <si>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</si>
  <si>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</si>
  <si>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</si>
  <si>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</si>
  <si>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</si>
  <si>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</si>
  <si>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</si>
  <si>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</si>
  <si>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</si>
  <si>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</si>
  <si>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</si>
  <si>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</si>
  <si>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</si>
  <si>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</si>
  <si>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</si>
  <si>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</si>
  <si>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</si>
  <si>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</si>
  <si>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</si>
  <si>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</si>
  <si>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</si>
  <si>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</si>
  <si>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</si>
  <si>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Központi, irányító szervi támogatás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</si>
  <si>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</si>
  <si>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</si>
  <si>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</si>
  <si>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</si>
  <si>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</si>
  <si>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</si>
  <si>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</si>
  <si>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</si>
  <si>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</si>
  <si>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Dologi  kiadások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</si>
  <si>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</si>
  <si>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</si>
  <si>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</si>
  <si>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</si>
  <si>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</si>
  <si>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</si>
  <si>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</si>
  <si>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</si>
  <si>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</si>
  <si>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</si>
  <si>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</si>
  <si>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</si>
  <si>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</si>
  <si>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</si>
  <si>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</si>
  <si>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</si>
  <si>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</si>
  <si>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</si>
  <si>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</si>
  <si>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</si>
  <si>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</si>
  <si>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</si>
  <si>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</si>
  <si>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</si>
  <si>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</si>
  <si>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</si>
  <si>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</si>
  <si>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</si>
  <si>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</si>
  <si>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</si>
  <si>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</si>
  <si>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</si>
  <si>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</si>
  <si>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</si>
  <si>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</si>
  <si>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</si>
  <si>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</si>
  <si>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</si>
  <si>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</si>
  <si>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</si>
  <si>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</si>
  <si>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</si>
  <si>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</si>
  <si>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</si>
  <si>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</si>
  <si>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</si>
  <si>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</si>
  <si>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</si>
  <si>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</si>
  <si>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</si>
  <si>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</si>
  <si>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</si>
  <si>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</si>
  <si>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</si>
  <si>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</si>
  <si>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</si>
  <si>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</si>
  <si>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</si>
  <si>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</si>
  <si>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</si>
  <si>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</si>
  <si>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</si>
  <si>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</si>
  <si>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</si>
  <si>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</si>
  <si>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</si>
  <si>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</si>
  <si>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</si>
  <si>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</si>
  <si>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</si>
  <si>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</si>
  <si>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</si>
  <si>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</si>
  <si>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Központi, irányító szervi támogatások folyósítása</t>
  </si>
  <si>
    <t>Váltókiadások</t>
  </si>
  <si>
    <t>FINANSZÍROZÁSI KIADÁSOK ÖSSZESEN: (4.+…+9.)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</si>
  <si>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</si>
  <si>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</si>
  <si>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</si>
  <si>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</si>
  <si>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</si>
  <si>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</si>
  <si>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</si>
  <si>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</si>
  <si>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</si>
  <si>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</si>
  <si>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</si>
  <si>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</si>
  <si>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</si>
  <si>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</si>
  <si>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</si>
  <si>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</si>
  <si>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</si>
  <si>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</si>
  <si>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</si>
  <si>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08</t>
  </si>
  <si>
    <t>Egyéb működési célú támogatások bevételei államháztartáson belülről (=33+…+42) (B16)</t>
  </si>
  <si>
    <t>09</t>
  </si>
  <si>
    <t>ebből: központi költségvetési szervek (B16)</t>
  </si>
  <si>
    <t>10</t>
  </si>
  <si>
    <t>ebből: központi kezelésű előirányzatok</t>
  </si>
  <si>
    <t>11</t>
  </si>
  <si>
    <t>ebből: fejezeti kezelésű előirányzatok EU-s programokra és azok hazai társfinanszírozása (B16)</t>
  </si>
  <si>
    <t>12</t>
  </si>
  <si>
    <t>ebből: egyéb fejezeti kezelésű előirányzatok (B16)</t>
  </si>
  <si>
    <t>13</t>
  </si>
  <si>
    <t>ebből: társadalombiztosítás pénzügyi alapjai (B16)</t>
  </si>
  <si>
    <t>14</t>
  </si>
  <si>
    <t>ebből: elkülönített állami pénzalapok (B16)</t>
  </si>
  <si>
    <t>15</t>
  </si>
  <si>
    <t>ebből: önkormányzatok és költségvetési szerveik (B16)</t>
  </si>
  <si>
    <t>16</t>
  </si>
  <si>
    <t>Működési célú támogatások államháztartáson belülről (=07+...+10+21+32) (B1)</t>
  </si>
  <si>
    <t>17</t>
  </si>
  <si>
    <t>Felhalmozási célú önkormányzati támogatások (B21)</t>
  </si>
  <si>
    <t>18</t>
  </si>
  <si>
    <t>Egyéb fejezeti kezelésű ei-tól felhalm.célú tám.(B25)</t>
  </si>
  <si>
    <t>19</t>
  </si>
  <si>
    <t>Felhalmozási célú támogatások államháztartáson belülről (=44+45+46+57+68) (B2)</t>
  </si>
  <si>
    <t>20</t>
  </si>
  <si>
    <t>Magánszemélyek jövedelemadói (=81+82+83) (B311)</t>
  </si>
  <si>
    <t>21</t>
  </si>
  <si>
    <t>ebből: termőföld bérbeadásából származó jövedelem utáni személyi jövedelemadó (B311)</t>
  </si>
  <si>
    <t>22</t>
  </si>
  <si>
    <t>Jövedelemadók (=80+84) (B31)</t>
  </si>
  <si>
    <t>23</t>
  </si>
  <si>
    <t>Vagyoni tipusú adók (=110+…+116) (B34)</t>
  </si>
  <si>
    <t>24</t>
  </si>
  <si>
    <t>ebből: magánszemélyek kommunális adója (B34)</t>
  </si>
  <si>
    <t>25</t>
  </si>
  <si>
    <t>Értékesítési és forgalmi adók (=118+…+139) (B351)</t>
  </si>
  <si>
    <t>26</t>
  </si>
  <si>
    <t>ebből: állandó jeleggel végzett iparűzési tevékenység után fizetett helyi iparűzési adó (B351)</t>
  </si>
  <si>
    <t>27</t>
  </si>
  <si>
    <t>Gépjárműadók (=146+…+149) (B354)</t>
  </si>
  <si>
    <t>28</t>
  </si>
  <si>
    <t>ebből: belföldi gépjárművek adójának a helyi önkormányzatot megillető része (B354)</t>
  </si>
  <si>
    <t>29</t>
  </si>
  <si>
    <t>Termékek és szolgáltatások adói (=117+140+144+145+150)  (B35)</t>
  </si>
  <si>
    <t>30</t>
  </si>
  <si>
    <t>Egyéb közhatalmi bevételek (&gt;=170+…+184) (B36)</t>
  </si>
  <si>
    <t>31</t>
  </si>
  <si>
    <t>32</t>
  </si>
  <si>
    <t>33</t>
  </si>
  <si>
    <t>Közhatalmi bevételek (=93+94+104+109+168+169) (B3)</t>
  </si>
  <si>
    <t>34</t>
  </si>
  <si>
    <t>Készletértékesítés ellenértéke (B401)</t>
  </si>
  <si>
    <t>35</t>
  </si>
  <si>
    <t>Szolgáltatások ellenértéke (&gt;=188+189) (B402)</t>
  </si>
  <si>
    <t>36</t>
  </si>
  <si>
    <t>Közvetített szolgáltatások ellenértéke  (&gt;=191) (B403)</t>
  </si>
  <si>
    <t>37</t>
  </si>
  <si>
    <t>Tulajdonosi bevételek (&gt;=193+…+198) (B404)</t>
  </si>
  <si>
    <t>38</t>
  </si>
  <si>
    <t>Ellátási díjak (B405)</t>
  </si>
  <si>
    <t>39</t>
  </si>
  <si>
    <t>Kiszámlázott általános forgalmi adó (B406)</t>
  </si>
  <si>
    <t>40</t>
  </si>
  <si>
    <t>Befektetett pénzügyi eszközökből származó bevétel (B4081)</t>
  </si>
  <si>
    <t>41</t>
  </si>
  <si>
    <t>Egyéb kapott (járó) kamatok és kamatjellegű bevételek (&gt;=206+207) (B4082)</t>
  </si>
  <si>
    <t>42</t>
  </si>
  <si>
    <t>Kamatbevételek és más nyereségjellegű bevételek (=202+205) (B408)</t>
  </si>
  <si>
    <t>43</t>
  </si>
  <si>
    <t>Biztosítók által fizetett kártérítés (B410)</t>
  </si>
  <si>
    <t>44</t>
  </si>
  <si>
    <t>Egyéb működési bevételek (&gt;=219+220) (B411)</t>
  </si>
  <si>
    <t>45</t>
  </si>
  <si>
    <t>Működési bevételek (=186+187+190+192+199+…+201+208+216+217+218) (B4)</t>
  </si>
  <si>
    <t>46</t>
  </si>
  <si>
    <t>Ingatlanok értékesítése (&gt;=225) (B52)</t>
  </si>
  <si>
    <t>47</t>
  </si>
  <si>
    <t>Felhalmozási bevételek (=222+224+226+227+229) (B5)</t>
  </si>
  <si>
    <t>48</t>
  </si>
  <si>
    <t>Működési célú visszatérítendő támogatások, kölcsönök visszatérülése (B64)</t>
  </si>
  <si>
    <t>49</t>
  </si>
  <si>
    <t>ebből: háztartásoktól működési célú visszatérítendő támogatások, kölcsönök visszatérülése (B64)</t>
  </si>
  <si>
    <t>50</t>
  </si>
  <si>
    <t>Egyéb működési célú átvett pénzeszközök (=244+…+255) (B65)</t>
  </si>
  <si>
    <t>51</t>
  </si>
  <si>
    <t>ebből: háztartások (B65)</t>
  </si>
  <si>
    <t>52</t>
  </si>
  <si>
    <t>ebből: pénzügyi vállalkozások (B65)</t>
  </si>
  <si>
    <t>53</t>
  </si>
  <si>
    <t>ebből: egyéb vállalkozások (B65)</t>
  </si>
  <si>
    <t>54</t>
  </si>
  <si>
    <t>Működési célú átvett pénzeszközök (=231+...+234+244) (B6)</t>
  </si>
  <si>
    <t>55</t>
  </si>
  <si>
    <t>Költségvetési bevételek (=43+79+185+221+230+256+282) (B1-B7)</t>
  </si>
  <si>
    <t>56</t>
  </si>
  <si>
    <t>Előző év költségvetési maradványának igénybevétele (B8131)</t>
  </si>
  <si>
    <t>57</t>
  </si>
  <si>
    <t>Maradvány igénybevétele (=295+296) (B813)</t>
  </si>
  <si>
    <t>58</t>
  </si>
  <si>
    <t>Államháztartáson belüli megelőlegezések (B814)</t>
  </si>
  <si>
    <t>59</t>
  </si>
  <si>
    <t>Központi, irányító szervi támogatás (B816)</t>
  </si>
  <si>
    <t>60</t>
  </si>
  <si>
    <t>Belföldi finanszírozás bevételei (=287+294+297+…+302+305) (B81)</t>
  </si>
  <si>
    <t>61</t>
  </si>
  <si>
    <t>Finanszírozási bevételek (=306+312+313+314) (B8)</t>
  </si>
  <si>
    <t>62</t>
  </si>
  <si>
    <t>Bevételek összesen (283+315) (B1-B8)</t>
  </si>
  <si>
    <t>Törvény szerinti illetmények, munkabérek (K1101)</t>
  </si>
  <si>
    <t>Normatív jutalmak (K1102)</t>
  </si>
  <si>
    <t>Céljuttatás, prémium (K1103)</t>
  </si>
  <si>
    <t>Készenléti, ügyeleti, helyett.díj, túlóra, túlszolg.(K1104)</t>
  </si>
  <si>
    <t>Jubileumi jutalom (K1106)</t>
  </si>
  <si>
    <t>Béren kívüli juttatások (K1107)</t>
  </si>
  <si>
    <t>Közlekedési költségtérítés (K1109)</t>
  </si>
  <si>
    <t>Egyéb költségtérítések (K1110)</t>
  </si>
  <si>
    <t>Foglalkoztatottak egyéb személyi juttatásai (&gt;=14)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</si>
  <si>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</si>
  <si>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</si>
  <si>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</si>
  <si>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</si>
  <si>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</si>
  <si>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</si>
  <si>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(=22+…+28) (K2)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</si>
  <si>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</si>
  <si>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</si>
  <si>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</si>
  <si>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</si>
  <si>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</si>
  <si>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</si>
  <si>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(=29+30+31) (K31)</t>
  </si>
  <si>
    <t>Informatikai szolgáltatások igénybevétele (K321)</t>
  </si>
  <si>
    <t>Egyéb kommunikációs szolgáltatások (K322)</t>
  </si>
  <si>
    <t>Kommunikációs szolgáltatások (=33+34) (K32)</t>
  </si>
  <si>
    <t>Közüzemi díjak (K331)</t>
  </si>
  <si>
    <t>Vásárolt élelmezés (K332)</t>
  </si>
  <si>
    <t>Bérleti és lízing díjak (K333)</t>
  </si>
  <si>
    <t>Karbantartási, kisjavítási szolgáltatások (K334)</t>
  </si>
  <si>
    <t>Közvetített szolgáltatások  (&gt;=42) (K335)</t>
  </si>
  <si>
    <t>ebből: államháztartáson belül (K335)</t>
  </si>
  <si>
    <t>Szakmai tevékenységet segítő szolgáltatások  (K336)</t>
  </si>
  <si>
    <t>Egyéb szolgáltatások  (K337)</t>
  </si>
  <si>
    <t>ebből: biztosítási díjak (K337)</t>
  </si>
  <si>
    <t>Szolgáltatási kiadások (=36+37+38+40+41+43+44) (K33)</t>
  </si>
  <si>
    <t>Kiküldetések kiadásai (K341)</t>
  </si>
  <si>
    <t>Reklám- és propagandakiadások (K342)</t>
  </si>
  <si>
    <t>Kiküldetések, reklám- és propagandakiadások (=47+48) (K34)</t>
  </si>
  <si>
    <t>Működési célú előzetesen felszámított általános forgalmi adó (K351)</t>
  </si>
  <si>
    <t>Kamatkiadások (K353)</t>
  </si>
  <si>
    <t>Egyéb dologi kiadások (K355)</t>
  </si>
  <si>
    <t>Különféle befizetések és egyéb dologi kiadások (=50+51+52+55+59) (K35)</t>
  </si>
  <si>
    <t>Dologi kiadások (=32+35+46+49+60) (K3)</t>
  </si>
  <si>
    <t>Családi támogatások (=64+…+73) (K42)</t>
  </si>
  <si>
    <t>ebből:  az egyéb pénzbeli és természetbeni gyermekvédelmi támogatások  (K42)</t>
  </si>
  <si>
    <t>Lakhatással kapcsolatos ellátások (=94+…+97) (K46)</t>
  </si>
  <si>
    <t>ebből: lakásfenntartási támogatás (Szoctv. 38.§ (1) bek.a) és b) pontos ) (K46)</t>
  </si>
  <si>
    <t>Egyéb nem intézményi ellátások (&gt;=102+…+120) (K48)</t>
  </si>
  <si>
    <t>ebből: egyéb, az önkormányzat rendeletében megállapított juttatás (K48)</t>
  </si>
  <si>
    <t>ebből: települési támogatás [Szoctv. 45. §], (K48)</t>
  </si>
  <si>
    <t>ebből: önkormányzat által saját hatáskörben (nem szociális és gyermekvédelmi előírások alapján) adott más ellátás (K48)</t>
  </si>
  <si>
    <t>Ellátottak pénzbeli juttatásai (=62+63+74+75+83+93+98+101) (K4)</t>
  </si>
  <si>
    <t>A helyi önkormányzatok előző évi elszámolásából származó kiadások (K5021)</t>
  </si>
  <si>
    <t>A helyi önkormányzatok törvényi előíráson alapuló befizetései (K5022)</t>
  </si>
  <si>
    <t>Elvonások és befizetések (=124+125+126) (K502)</t>
  </si>
  <si>
    <t>Egyéb működési célú támogatások államháztartáson belülre (=152+…+161) (K506)</t>
  </si>
  <si>
    <t>ebből: társulások és költségvetési szerveik (K506)</t>
  </si>
  <si>
    <t>Egyéb működési célú támogatások államháztartáson kívülre (=180+…+189) (K512)</t>
  </si>
  <si>
    <t>ebből: nonprofit gazdasági társaságok (K512)</t>
  </si>
  <si>
    <t>ebből: háztartások (K512)</t>
  </si>
  <si>
    <t>ebből: egyéb vállalkozások (K512)</t>
  </si>
  <si>
    <t>63</t>
  </si>
  <si>
    <t>Tartalékok (K513)</t>
  </si>
  <si>
    <t>64</t>
  </si>
  <si>
    <t>Egyéb működési célú kiadások (=122+127+128+129+140+151+162+164+176+177+178+179+190) (K5)</t>
  </si>
  <si>
    <t>65</t>
  </si>
  <si>
    <t>Immateriális javak beszerzése, létesítése (K61)</t>
  </si>
  <si>
    <t>66</t>
  </si>
  <si>
    <t>Ingatlanok beszerzése, létesítése (&gt;=194) (K62)</t>
  </si>
  <si>
    <t>67</t>
  </si>
  <si>
    <t>Informatikai eszközök beszerzése, létesítése (K63)</t>
  </si>
  <si>
    <t>68</t>
  </si>
  <si>
    <t>Egyéb tárgyi eszközök beszerzése, létesítése (K64)</t>
  </si>
  <si>
    <t>69</t>
  </si>
  <si>
    <t>Beruházási célú előzetesen felszámított általános forgalmi adó (K67)</t>
  </si>
  <si>
    <t>70</t>
  </si>
  <si>
    <t>Beruházások (=192+193+195+…+199) (K6)</t>
  </si>
  <si>
    <t>71</t>
  </si>
  <si>
    <t>Ingatlanok felújítása (K71)</t>
  </si>
  <si>
    <t>72</t>
  </si>
  <si>
    <t>Egyéb tárgyi eszközök felújítása  (K73)</t>
  </si>
  <si>
    <t>73</t>
  </si>
  <si>
    <t>Felújítási célú előzetesen felszámított általános forgalmi adó (K74)</t>
  </si>
  <si>
    <t>74</t>
  </si>
  <si>
    <t>Felújítások (=201+...+204) (K7)</t>
  </si>
  <si>
    <t>75</t>
  </si>
  <si>
    <t>Vállalkozásnak adott egyéb felhalmozási célú támogatás</t>
  </si>
  <si>
    <t>76</t>
  </si>
  <si>
    <t>Felhalmozási célú támogatások (K8)</t>
  </si>
  <si>
    <t>77</t>
  </si>
  <si>
    <t>Költségvetési kiadások (=20+21+61+121+191+200+205+267) (K1-K8)</t>
  </si>
  <si>
    <t>78</t>
  </si>
  <si>
    <t>Államháztartáson belüli megelőlegezések visszafizetése (K914)</t>
  </si>
  <si>
    <t>79</t>
  </si>
  <si>
    <t>Központi, irányító szervi támogatások folyósítása (K915)</t>
  </si>
  <si>
    <t>80</t>
  </si>
  <si>
    <t>Belföldi finanszírozás kiadásai (=274+287+…+293+296) (K91)</t>
  </si>
  <si>
    <t>81</t>
  </si>
  <si>
    <t>Finanszírozási kiadások (=297+305+306+307) (K9)</t>
  </si>
  <si>
    <t>82</t>
  </si>
  <si>
    <t>Kiadások összesen (=268+308) (K1-K9)</t>
  </si>
  <si>
    <t>Kiadások</t>
  </si>
  <si>
    <t>E=C±D</t>
  </si>
  <si>
    <t xml:space="preserve">F </t>
  </si>
  <si>
    <t>I=G±H</t>
  </si>
  <si>
    <t>Önkormányzatok működési támogatásai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</si>
  <si>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</si>
  <si>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</si>
  <si>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</si>
  <si>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</si>
  <si>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</si>
  <si>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Költségvetési bevételek összesen (1.+2.+4.+5.+6.+8.+…+12.)</t>
  </si>
  <si>
    <t>Költségvetési kiadások összesen (1.+...+12.)</t>
  </si>
  <si>
    <t>Hiány belső finanszírozásának bevételei (15.+…+18. )</t>
  </si>
  <si>
    <t>Értékpapír vásárlása, visszavásárlása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</si>
  <si>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</si>
  <si>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</si>
  <si>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</si>
  <si>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>Rövid lejáratú hitelek törlesztése</t>
  </si>
  <si>
    <t xml:space="preserve">   Betét visszavonásából származó bevétel </t>
  </si>
  <si>
    <t>Hosszú lejáratú hitelek törlesztése</t>
  </si>
  <si>
    <t>Értékpapír értékesítése</t>
  </si>
  <si>
    <t>Kölcsön törlesztése</t>
  </si>
  <si>
    <t xml:space="preserve">Hiány külső finanszírozásának bevételei (20.+…+21.) </t>
  </si>
  <si>
    <t>Forgatási célú belföldi, külföldi értékpapírok vásárlása</t>
  </si>
  <si>
    <t xml:space="preserve">   Likviditási célú hitelek, kölcsönök felvétele</t>
  </si>
  <si>
    <t>Egyéb</t>
  </si>
  <si>
    <t>Intézményfinanszírozás</t>
  </si>
  <si>
    <t>Államháztartási megelőlegezések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</si>
  <si>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</si>
  <si>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</si>
  <si>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</si>
  <si>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</si>
  <si>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</si>
  <si>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</si>
  <si>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</si>
  <si>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</si>
  <si>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</si>
  <si>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</si>
  <si>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</si>
  <si>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</si>
  <si>
    <t>Felhalmozási célú támogatások államháztartáson belülről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</si>
  <si>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</si>
  <si>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</si>
  <si>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</si>
  <si>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</si>
  <si>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</si>
  <si>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</si>
  <si>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</si>
  <si>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</si>
  <si>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</si>
  <si>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</si>
  <si>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</si>
  <si>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</si>
  <si>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</si>
  <si>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</si>
  <si>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</si>
  <si>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</si>
  <si>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</si>
  <si>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</si>
  <si>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</si>
  <si>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</si>
  <si>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</si>
  <si>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</si>
  <si>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</si>
  <si>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</si>
  <si>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</si>
  <si>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</si>
  <si>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</si>
  <si>
    <t>Beruházás  megnevezése</t>
  </si>
  <si>
    <t>Teljes költség</t>
  </si>
  <si>
    <t>Kivitelezés kezdési és befejezési éve</t>
  </si>
  <si>
    <t>1. sz. módosítás</t>
  </si>
  <si>
    <t>H=(F+G)</t>
  </si>
  <si>
    <t>I=(E+H)</t>
  </si>
  <si>
    <t>ÖSSZESEN:</t>
  </si>
  <si>
    <t>Felújítás  megnevezése</t>
  </si>
  <si>
    <t>BEVÉTELEK</t>
  </si>
  <si>
    <t>KIADÁSOK</t>
  </si>
  <si>
    <t>Kötezettségvállalás éve</t>
  </si>
  <si>
    <t>Rovat-szám</t>
  </si>
  <si>
    <t>2015. évi előirányzat</t>
  </si>
  <si>
    <t>módosítás</t>
  </si>
  <si>
    <t>új módosított előirányzat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</si>
  <si>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</si>
  <si>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</si>
  <si>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</si>
  <si>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</si>
  <si>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</si>
  <si>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</si>
  <si>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</si>
  <si>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Helyi önkormányzatok kiegészítő támogatásai</t>
  </si>
  <si>
    <t>B115</t>
  </si>
  <si>
    <t>Működési célú központosított előirányzatok</t>
  </si>
  <si>
    <t>B116</t>
  </si>
  <si>
    <t>Önkormányzatok működési támogatásai (=01+…+06)</t>
  </si>
  <si>
    <t>B11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</si>
  <si>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</si>
  <si>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</si>
  <si>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</si>
  <si>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 (=11+…+20)</t>
  </si>
  <si>
    <t>B14</t>
  </si>
  <si>
    <t>ebből: központi költségvetési szervek</t>
  </si>
  <si>
    <t>ebből: fejezeti kezelésű előirányzatok EU-s programokra és azok hazai társfinanszírozása</t>
  </si>
  <si>
    <t>ebből: egyéb fejezeti kezelésű előirányzatok</t>
  </si>
  <si>
    <t>ebből: társadalombiztosítás pénzügyi alapjai</t>
  </si>
  <si>
    <t>ebből: elkülönített állami pénzalapok</t>
  </si>
  <si>
    <t>ebből: helyi önkormányzatok és költségvetési szerveik</t>
  </si>
  <si>
    <t>ebből: társulások és költségvetési szerveik</t>
  </si>
  <si>
    <t>ebből: nemzetiségi önkormányzatok és költségvetési szerveik</t>
  </si>
  <si>
    <t>ebből: térségi fejlesztési tanácsok és költségvetési szerveik</t>
  </si>
  <si>
    <t>Működési célú visszatérítendő támogatások, kölcsönök igénybevétele államháztartáson belülről (=22+…+31)</t>
  </si>
  <si>
    <t>B15</t>
  </si>
  <si>
    <t>Egyéb működési célú támogatások bevételei államháztartáson belülről (=33+…+42)</t>
  </si>
  <si>
    <t>B16</t>
  </si>
  <si>
    <t>Működési célú támogatások államháztartáson belülről (=07+08+09+10+21+32)</t>
  </si>
  <si>
    <t>B1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</si>
  <si>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</si>
  <si>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</si>
  <si>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</si>
  <si>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 (=47+…+56)</t>
  </si>
  <si>
    <t>B23</t>
  </si>
  <si>
    <t>Felhalmozási célú visszatérítendő támogatások, kölcsönök igénybevétele államháztartáson belülről (=58+…+67)</t>
  </si>
  <si>
    <t>B24</t>
  </si>
  <si>
    <t>Egyéb felhalmozási célú támogatások bevételei államháztartáson belülről (=69+…+78)</t>
  </si>
  <si>
    <t>B25</t>
  </si>
  <si>
    <t>Felhalmozási célú támogatások államháztartáson belülről (=44+45+46+57+68)</t>
  </si>
  <si>
    <t>B2</t>
  </si>
  <si>
    <t>Magánszemélyek jövedelemadói (=81+82+83)</t>
  </si>
  <si>
    <t>B311</t>
  </si>
  <si>
    <t>ebből: személyi jövedelemadó</t>
  </si>
  <si>
    <t>ebből: magánszemély jogviszonyának megszűnéséhez kapcsolódó egyes jövedelmek különadója</t>
  </si>
  <si>
    <t>83</t>
  </si>
  <si>
    <t>ebből: termőföld bérbeadásából származó jövedelem utáni személyi jövedelemadó</t>
  </si>
  <si>
    <t>84</t>
  </si>
  <si>
    <t>Társaságok jövedelemadói (=85+…+92)</t>
  </si>
  <si>
    <t>B312</t>
  </si>
  <si>
    <t>ebből: társasági adó</t>
  </si>
  <si>
    <t>86</t>
  </si>
  <si>
    <t>ebből: társas vállalkozások különadója</t>
  </si>
  <si>
    <t>87</t>
  </si>
  <si>
    <t>ebből: hitelintézetek és pénzügyi vállalkozások különadója</t>
  </si>
  <si>
    <t>88</t>
  </si>
  <si>
    <t>ebből: hiteintézeti járadék</t>
  </si>
  <si>
    <t>89</t>
  </si>
  <si>
    <t>ebből: pénzügyi szervezetek különadója</t>
  </si>
  <si>
    <t>90</t>
  </si>
  <si>
    <t>ebből: energiaellátók jövedelemadója</t>
  </si>
  <si>
    <t>91</t>
  </si>
  <si>
    <t>ebből: kisvállalati adó</t>
  </si>
  <si>
    <t>92</t>
  </si>
  <si>
    <t>ebből: kisadózó vállalkozások tételes adója</t>
  </si>
  <si>
    <t>93</t>
  </si>
  <si>
    <t>Jövedelemadók (=80+84)</t>
  </si>
  <si>
    <t>B31</t>
  </si>
  <si>
    <t>94</t>
  </si>
  <si>
    <t>Szociális hozzájárulási adó és járulékok (=95+…+100)</t>
  </si>
  <si>
    <t>B32</t>
  </si>
  <si>
    <t>95</t>
  </si>
  <si>
    <t>ebből: szociális hozzájárulási adó</t>
  </si>
  <si>
    <t>96</t>
  </si>
  <si>
    <t>ebből: nyugdíjjárulék, egészségbiztosítási járulék, ide értve a megállapodás alapján fizetők járulékait is</t>
  </si>
  <si>
    <t>97</t>
  </si>
  <si>
    <t>ebből: korkedvezmény-biztosítási járulék</t>
  </si>
  <si>
    <t>98</t>
  </si>
  <si>
    <t>ebből: egészségbiztosítási és munkaerőpiaci járulék</t>
  </si>
  <si>
    <t>99</t>
  </si>
  <si>
    <t>ebből: egészségügyi szolgáltatási járulék</t>
  </si>
  <si>
    <t>100</t>
  </si>
  <si>
    <t>ebből: munkáltatói táppénz hozzájárulás</t>
  </si>
  <si>
    <t>101</t>
  </si>
  <si>
    <t>Bérhez és foglalkoztatáshoz kapcsolódó adók (=102+…+107)</t>
  </si>
  <si>
    <t>B33</t>
  </si>
  <si>
    <t>102</t>
  </si>
  <si>
    <t xml:space="preserve">ebből: szakképzési hozzájárulás </t>
  </si>
  <si>
    <t>103</t>
  </si>
  <si>
    <t>ebből: rehabilitációs hozzájárulás</t>
  </si>
  <si>
    <t>104</t>
  </si>
  <si>
    <t>ebből: foglalkoztatottak utáni kommunális adó</t>
  </si>
  <si>
    <t>105</t>
  </si>
  <si>
    <t>ebből: egészségügyi hozzájárulás</t>
  </si>
  <si>
    <t>106</t>
  </si>
  <si>
    <t>ebből: egyszerűsített közteherviselési hozzájárulás</t>
  </si>
  <si>
    <t>107</t>
  </si>
  <si>
    <t>ebből: egyszerűsített foglalkoztatás utáni közterhek</t>
  </si>
  <si>
    <t>108</t>
  </si>
  <si>
    <t>Vagyoni tipusú adók (=109+…+116)</t>
  </si>
  <si>
    <t>B34</t>
  </si>
  <si>
    <t>109</t>
  </si>
  <si>
    <t xml:space="preserve">ebből: építményadó </t>
  </si>
  <si>
    <t>110</t>
  </si>
  <si>
    <t xml:space="preserve">ebből: épület után fizetett idegenforgalmi adó </t>
  </si>
  <si>
    <t>111</t>
  </si>
  <si>
    <t>ebből: magánszemélyek kommunális adója</t>
  </si>
  <si>
    <t>112</t>
  </si>
  <si>
    <t>ebből: telekadó</t>
  </si>
  <si>
    <t>113</t>
  </si>
  <si>
    <t>ebből: luxusadó</t>
  </si>
  <si>
    <t>114</t>
  </si>
  <si>
    <t>ebből: cégautóadó</t>
  </si>
  <si>
    <t>115</t>
  </si>
  <si>
    <t>ebből: közművezetékek adója</t>
  </si>
  <si>
    <t>116</t>
  </si>
  <si>
    <t>ebből: öröklési és ajándékozási illeték</t>
  </si>
  <si>
    <t>117</t>
  </si>
  <si>
    <t>Értékesítési és forgalmi adók (=118+…+136)</t>
  </si>
  <si>
    <t>B351</t>
  </si>
  <si>
    <t>ebből: általános forgalmi adó</t>
  </si>
  <si>
    <t>ebből: távközlési ágazatot terhelő különadó</t>
  </si>
  <si>
    <t>ebből: kiskereskedői ágazatot terhelő különadó</t>
  </si>
  <si>
    <t>ebből: energia ágazatot terhelő különadó</t>
  </si>
  <si>
    <t>ebből: bank- és biztosítási ágazatot terhelő különadó</t>
  </si>
  <si>
    <t>ebből: visszterhes vagyonátruházási illeték</t>
  </si>
  <si>
    <t>ebből: állandó jeleggel végzett iparűzési tevékenység után fizetett helyi iparűzési adó</t>
  </si>
  <si>
    <t>ebből: ideiglenes jeleggel végzett tevékenység után fizetett helyi iparűzési adó</t>
  </si>
  <si>
    <t>ebből: innovációs járulék</t>
  </si>
  <si>
    <t>ebből: egyszerűsített vállalkozási adó</t>
  </si>
  <si>
    <t>128</t>
  </si>
  <si>
    <t>ebből: gyógyszer forgalmazási jogosultak befizetései [2006. évi XCVIII. tv. 36. § (1) bek.]</t>
  </si>
  <si>
    <t>129</t>
  </si>
  <si>
    <t>ebből: gyógyszer nagykereskedést végzők befizetései [2006. évi XCVIII. tv. 36. § (2) bek.]</t>
  </si>
  <si>
    <t>130</t>
  </si>
  <si>
    <t>ebből: gyógyszertár szolidaritási  díj bevételek [2006. évi XCVIII. tv. 36. § (3) bek.]</t>
  </si>
  <si>
    <t>131</t>
  </si>
  <si>
    <t>ebből: gyógyszer és gyógyászati segédeszköz ismertetés utáni befizetések [2006. évi XCVIII. tv. 36. § (4) bek.]</t>
  </si>
  <si>
    <t>132</t>
  </si>
  <si>
    <t>ebből:  gyógyszertámogatás többletének sávos kockázatviseléséből származó bevételek[2006. évi XCVIII. tv. 42. § ]</t>
  </si>
  <si>
    <t>133</t>
  </si>
  <si>
    <t>ebből: népegészségügyi termékadó</t>
  </si>
  <si>
    <t>134</t>
  </si>
  <si>
    <t>ebből: távközlési adó</t>
  </si>
  <si>
    <t>135</t>
  </si>
  <si>
    <t>ebből: pénzügyi tranzakciós illeték</t>
  </si>
  <si>
    <t>136</t>
  </si>
  <si>
    <t>ebből: biztosítási adó</t>
  </si>
  <si>
    <t>137</t>
  </si>
  <si>
    <t>Fogyasztási adók  (=138+139+140)</t>
  </si>
  <si>
    <t>B352</t>
  </si>
  <si>
    <t>138</t>
  </si>
  <si>
    <t>ebből: jövedéki adó</t>
  </si>
  <si>
    <t>139</t>
  </si>
  <si>
    <t>ebből: regisztrációs adó</t>
  </si>
  <si>
    <t>140</t>
  </si>
  <si>
    <t>ebből: energiaadó</t>
  </si>
  <si>
    <t>141</t>
  </si>
  <si>
    <t xml:space="preserve">Pénzügyi monopóliumok nyereségét terhelő adók </t>
  </si>
  <si>
    <t>B353</t>
  </si>
  <si>
    <t>142</t>
  </si>
  <si>
    <t>Gépjárműadók (=143+…146)</t>
  </si>
  <si>
    <t>B354</t>
  </si>
  <si>
    <t>143</t>
  </si>
  <si>
    <t>ebből: belföldi gépjárművek adójának a központi költségvetést megillető része</t>
  </si>
  <si>
    <t>144</t>
  </si>
  <si>
    <t>ebből: belföldi gépjárművek adójának a helyi önkormányzatot megillető része</t>
  </si>
  <si>
    <t>145</t>
  </si>
  <si>
    <t>ebből: külföldi gépjárművek adója</t>
  </si>
  <si>
    <t>146</t>
  </si>
  <si>
    <t>ebből: gépjármű túlsúlydíj</t>
  </si>
  <si>
    <t>147</t>
  </si>
  <si>
    <t>Egyéb áruhasználati és szolgáltatási adók  (=148+…+162)</t>
  </si>
  <si>
    <t>B355</t>
  </si>
  <si>
    <t>148</t>
  </si>
  <si>
    <t>ebből: kulturális adó</t>
  </si>
  <si>
    <t>149</t>
  </si>
  <si>
    <t>ebből: baleseti adó</t>
  </si>
  <si>
    <t>150</t>
  </si>
  <si>
    <t>ebből: nukleáris létesítmények Központi Nukleáris Pénzügyi Alapba történő kötelező befizetései</t>
  </si>
  <si>
    <t>151</t>
  </si>
  <si>
    <t>ebből: környezetterhelési díj</t>
  </si>
  <si>
    <t>152</t>
  </si>
  <si>
    <t>ebből: környezetvédelmi termékdíj</t>
  </si>
  <si>
    <t>153</t>
  </si>
  <si>
    <t>ebből: bérfőzési szeszadó</t>
  </si>
  <si>
    <t>154</t>
  </si>
  <si>
    <t>ebből: szerencsjáték szervezési díj</t>
  </si>
  <si>
    <t>155</t>
  </si>
  <si>
    <t xml:space="preserve">ebből: tartózkodás után fizetett idegenforgalmi adó </t>
  </si>
  <si>
    <t>156</t>
  </si>
  <si>
    <t>ebből: talajterhelési díj</t>
  </si>
  <si>
    <t>157</t>
  </si>
  <si>
    <t>ebből: vizkészletjárulék</t>
  </si>
  <si>
    <t>158</t>
  </si>
  <si>
    <t>ebből: állami vadászjegyek díja</t>
  </si>
  <si>
    <t>159</t>
  </si>
  <si>
    <t>ebből: erdővédelmi járulék</t>
  </si>
  <si>
    <t>160</t>
  </si>
  <si>
    <t>ebből: földvédelmi járulék</t>
  </si>
  <si>
    <t>161</t>
  </si>
  <si>
    <t>ebből: halászati haszonbérleti díj</t>
  </si>
  <si>
    <t>162</t>
  </si>
  <si>
    <t>ebből: korábbi évek megszünt adónemei áthúzódó fizetéseiből befolyt bevételek</t>
  </si>
  <si>
    <t>163</t>
  </si>
  <si>
    <t xml:space="preserve">Termékek és szolgáltatások adói (=117+137+141+142+147) </t>
  </si>
  <si>
    <t>B35</t>
  </si>
  <si>
    <t>164</t>
  </si>
  <si>
    <t>Egyéb közhatalmi bevételek (&gt;=165+…+176)</t>
  </si>
  <si>
    <t>B36</t>
  </si>
  <si>
    <t>165</t>
  </si>
  <si>
    <t>ebből: cégnyílvántartás bevételei</t>
  </si>
  <si>
    <t>166</t>
  </si>
  <si>
    <t>ebből: eljárási illetékek</t>
  </si>
  <si>
    <t>167</t>
  </si>
  <si>
    <t>ebből: igazgatási szolgáltatási díjak</t>
  </si>
  <si>
    <t>168</t>
  </si>
  <si>
    <t>ebből: felügyeleti díjak</t>
  </si>
  <si>
    <t>169</t>
  </si>
  <si>
    <t>ebből:ebrendészeti hozzájárulás</t>
  </si>
  <si>
    <t>170</t>
  </si>
  <si>
    <t>ebből: mezőgazdasági termelést érintő időjárási és más természeti kockázatok kezeléséről szóló törvény szerinti kárenyhítési hozzájárulás</t>
  </si>
  <si>
    <t>171</t>
  </si>
  <si>
    <t>ebből: környezetvédelmi bírság</t>
  </si>
  <si>
    <t>172</t>
  </si>
  <si>
    <t>ebből: természetvédelmi bírság</t>
  </si>
  <si>
    <t>173</t>
  </si>
  <si>
    <t>ebből: műemlékvédelmi bírság</t>
  </si>
  <si>
    <t>174</t>
  </si>
  <si>
    <t>ebből: építésügyi bírság</t>
  </si>
  <si>
    <t>175</t>
  </si>
  <si>
    <t>ebből: szabálysértési pénz- és helyszíni mbírság és a közlekedési szabályszegések után kiszabott közigazgatási bírság helyi önkormányzatot megillető része</t>
  </si>
  <si>
    <t>176</t>
  </si>
  <si>
    <t>ebből: egyéb bírság</t>
  </si>
  <si>
    <t>ebből: települési adó</t>
  </si>
  <si>
    <t>177</t>
  </si>
  <si>
    <t>Közhatalmi bevételek (=93+94+101+108+163+164)</t>
  </si>
  <si>
    <t>B3</t>
  </si>
  <si>
    <t>178</t>
  </si>
  <si>
    <t>Áru- és készletértékesítés ellenértéke</t>
  </si>
  <si>
    <t>B401</t>
  </si>
  <si>
    <t>179</t>
  </si>
  <si>
    <t>Szolgáltatások ellenértéke (&gt;=180+181)</t>
  </si>
  <si>
    <t>B402</t>
  </si>
  <si>
    <t>180</t>
  </si>
  <si>
    <t>ebből:tárgyi eszközök bérbeadásából származó bevétel</t>
  </si>
  <si>
    <t>181</t>
  </si>
  <si>
    <t>ebből: utak használata ellenében beszedett használati díj, pótdíj, elektronikus útdíj</t>
  </si>
  <si>
    <t>182</t>
  </si>
  <si>
    <t>Közvetített szolgáltatások értéke  (&gt;=183)</t>
  </si>
  <si>
    <t>B403</t>
  </si>
  <si>
    <t>183</t>
  </si>
  <si>
    <t>ebből: államháztartáson belül</t>
  </si>
  <si>
    <t>184</t>
  </si>
  <si>
    <t>Tulajdonosi bevételek (&gt;=185+…+190)</t>
  </si>
  <si>
    <t>B404</t>
  </si>
  <si>
    <t>185</t>
  </si>
  <si>
    <t>ebből: vadászati jog bérbeadásból származó bevétel</t>
  </si>
  <si>
    <t>186</t>
  </si>
  <si>
    <t>ebből: önkormányzati vagyon üzemeltetéséből, koncesszióból származó bevétel</t>
  </si>
  <si>
    <t>187</t>
  </si>
  <si>
    <t>ebből: önkormányzati vagyon vagyonkezelésbe adásából származó bevétel</t>
  </si>
  <si>
    <t>188</t>
  </si>
  <si>
    <t>ebből: állami többségi tulajdonú vállalkozástól kapott osztalék</t>
  </si>
  <si>
    <t>189</t>
  </si>
  <si>
    <t>ebből:  önkormányzati többségi tulajdonú vállalkozástól kapott osztalék</t>
  </si>
  <si>
    <t>190</t>
  </si>
  <si>
    <t>ebből: egyéb részesedések után kapott osztalék</t>
  </si>
  <si>
    <t>191</t>
  </si>
  <si>
    <t>B405</t>
  </si>
  <si>
    <t>192</t>
  </si>
  <si>
    <t>Kiszámlázott általános forgalmi adó</t>
  </si>
  <si>
    <t>B406</t>
  </si>
  <si>
    <t>193</t>
  </si>
  <si>
    <t>B407</t>
  </si>
  <si>
    <t>194</t>
  </si>
  <si>
    <t>Kamatbevételek (&gt;=195+196+197)</t>
  </si>
  <si>
    <t>B408</t>
  </si>
  <si>
    <t>195</t>
  </si>
  <si>
    <t>196</t>
  </si>
  <si>
    <t>ebből: befektetési jegyek kamatbevételei</t>
  </si>
  <si>
    <t>197</t>
  </si>
  <si>
    <t>c) ebből: fedezeti ügyletek kamatbevételei</t>
  </si>
  <si>
    <t>198</t>
  </si>
  <si>
    <t>Egyéb pénzügyi műveletek bevételei (&gt;=199+…+202)</t>
  </si>
  <si>
    <t>B409</t>
  </si>
  <si>
    <t>199</t>
  </si>
  <si>
    <t>ebből: részesedések értékesítéséhez kapcsolódó realizált nyereség</t>
  </si>
  <si>
    <t>200</t>
  </si>
  <si>
    <t>ebből: hitelviszonyt megtestesítő értékpapírok értékesítési nyeresége</t>
  </si>
  <si>
    <t>201</t>
  </si>
  <si>
    <t>ebből: hitelviszonyt megtestesítő értékpapírok kibocsátási nyeresége</t>
  </si>
  <si>
    <t>202</t>
  </si>
  <si>
    <t>ebből: valuta és deviza eszközök realizált árfolyamnyeresége</t>
  </si>
  <si>
    <t>203</t>
  </si>
  <si>
    <t>Egyéb működési bevételek (&gt;=204+205+206)</t>
  </si>
  <si>
    <t>B411</t>
  </si>
  <si>
    <t>204</t>
  </si>
  <si>
    <t>B410</t>
  </si>
  <si>
    <t>205</t>
  </si>
  <si>
    <t>ebből: szerződésben vállalt kötelezettségek elmulasztásához kapcsolódó bevételek, káreseményekkel kapcsolatosan kapott bevételek, biztosítási bevételek, visszakapott óvadék (kaució), bánatpénz</t>
  </si>
  <si>
    <t>206</t>
  </si>
  <si>
    <t>ebből: költségek visszatérítései</t>
  </si>
  <si>
    <t>207</t>
  </si>
  <si>
    <t>Működési bevételek (=178+179+182+184+191+…+194+198+203)</t>
  </si>
  <si>
    <t>B4</t>
  </si>
  <si>
    <t>208</t>
  </si>
  <si>
    <t>Immateriális javak értékesítése (&gt;=209)</t>
  </si>
  <si>
    <t>B51</t>
  </si>
  <si>
    <t>209</t>
  </si>
  <si>
    <t>ebből: kiotói egységek és kibocsátási egységek eladásából befolyt eladási ár</t>
  </si>
  <si>
    <t>210</t>
  </si>
  <si>
    <t>Ingatlanok értékesítése (&gt;=211)</t>
  </si>
  <si>
    <t>B52</t>
  </si>
  <si>
    <t>211</t>
  </si>
  <si>
    <t>ebből: termőföld-eladás bevételei</t>
  </si>
  <si>
    <t>212</t>
  </si>
  <si>
    <t>B53</t>
  </si>
  <si>
    <t>213</t>
  </si>
  <si>
    <t>Részesedések értékesítése (&gt;=214)</t>
  </si>
  <si>
    <t>B54</t>
  </si>
  <si>
    <t>214</t>
  </si>
  <si>
    <t>ebből: privatizációból származó bevétel</t>
  </si>
  <si>
    <t>215</t>
  </si>
  <si>
    <t>B55</t>
  </si>
  <si>
    <t>216</t>
  </si>
  <si>
    <t>Felhalmozási bevételek (=208+210+212+213+215)</t>
  </si>
  <si>
    <t>B5</t>
  </si>
  <si>
    <t>217</t>
  </si>
  <si>
    <t>Működési célú garancia- és kezességvállalásból származó megtérülések államháztartáson kívülről</t>
  </si>
  <si>
    <t>B61</t>
  </si>
  <si>
    <t>218</t>
  </si>
  <si>
    <t>Működési célú visszatérítendő támogatások, kölcsönök visszatérülése államháztartáson kívülről (=219+…+228)</t>
  </si>
  <si>
    <t>B62</t>
  </si>
  <si>
    <t>219</t>
  </si>
  <si>
    <t>ebből: egyházi jogi személyek</t>
  </si>
  <si>
    <t>220</t>
  </si>
  <si>
    <t>ebből: egyéb civil szervezetek</t>
  </si>
  <si>
    <t>221</t>
  </si>
  <si>
    <t>ebből: háztartások</t>
  </si>
  <si>
    <t>222</t>
  </si>
  <si>
    <t>ebből: pénzügyi vállalkozások</t>
  </si>
  <si>
    <t>223</t>
  </si>
  <si>
    <t>ebből: állami többségi tulajdonú nem pénzügyi vállalkozások</t>
  </si>
  <si>
    <t>224</t>
  </si>
  <si>
    <t>ebből:önkormányzati többségi tulajdonú nem pénzügyi vállalkozások</t>
  </si>
  <si>
    <t>225</t>
  </si>
  <si>
    <t>ebből: egyéb vállalkozások</t>
  </si>
  <si>
    <t>226</t>
  </si>
  <si>
    <t xml:space="preserve">ebből: Európai Unió </t>
  </si>
  <si>
    <t>227</t>
  </si>
  <si>
    <t>ebből: kormányok és nemzetközi szervezetek</t>
  </si>
  <si>
    <t>228</t>
  </si>
  <si>
    <t>ebből: egyéb külföldiek</t>
  </si>
  <si>
    <t>229</t>
  </si>
  <si>
    <t>Egyéb működési célú átvett pénzeszközök (=230+…+239)</t>
  </si>
  <si>
    <t>B65</t>
  </si>
  <si>
    <t>230</t>
  </si>
  <si>
    <t>B63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</si>
  <si>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</si>
  <si>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</si>
  <si>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</si>
  <si>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</si>
  <si>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</si>
  <si>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</si>
  <si>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</si>
  <si>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</si>
  <si>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</si>
  <si>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</si>
  <si>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Működési célú átvett pénzeszközök (=217+218+229)</t>
  </si>
  <si>
    <t>B6</t>
  </si>
  <si>
    <t>241</t>
  </si>
  <si>
    <t>Felhalmozási célú garancia- és kezességvállalásból származó megtérülések államháztartáson kívülről</t>
  </si>
  <si>
    <t>B71</t>
  </si>
  <si>
    <t>242</t>
  </si>
  <si>
    <t>Felhalmozási célú visszatérítendő támogatások, kölcsönök visszatérülése államháztartáson kívülről (=243+…+252)</t>
  </si>
  <si>
    <t>B72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</si>
  <si>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</si>
  <si>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</si>
  <si>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</si>
  <si>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</si>
  <si>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</si>
  <si>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</si>
  <si>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</si>
  <si>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</si>
  <si>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</si>
  <si>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</si>
  <si>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</si>
  <si>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Egyéb felhalmozási célú átvett pénzeszközök (=254+…+263)</t>
  </si>
  <si>
    <t>B75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</si>
  <si>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</si>
  <si>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</si>
  <si>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</si>
  <si>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</si>
  <si>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</si>
  <si>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</si>
  <si>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</si>
  <si>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</si>
  <si>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</si>
  <si>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</si>
  <si>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</si>
  <si>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Felhalmozási célú átvett pénzeszközök (=241+242+253)</t>
  </si>
  <si>
    <t>B7</t>
  </si>
  <si>
    <t>265</t>
  </si>
  <si>
    <t>Költségvetési bevételek (=43+79+177+207+216+240+264)</t>
  </si>
  <si>
    <t>B1-B7</t>
  </si>
  <si>
    <t>Előző évi maradvány igénybevétele</t>
  </si>
  <si>
    <t>B813</t>
  </si>
  <si>
    <t>B814</t>
  </si>
  <si>
    <t>B8</t>
  </si>
  <si>
    <t>BEVÉTELEK ÖSSZESEN</t>
  </si>
  <si>
    <t>B1-B8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</si>
  <si>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</si>
  <si>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</si>
  <si>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</si>
  <si>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</si>
  <si>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</si>
  <si>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</si>
  <si>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</si>
  <si>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</si>
  <si>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</si>
  <si>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</si>
  <si>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</si>
  <si>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</si>
  <si>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</si>
  <si>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</si>
  <si>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</si>
  <si>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</si>
  <si>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</si>
  <si>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</si>
  <si>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</si>
  <si>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</si>
  <si>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</si>
  <si>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</si>
  <si>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</si>
  <si>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</si>
  <si>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juttatásai(&gt;=14)</t>
  </si>
  <si>
    <t>K1113</t>
  </si>
  <si>
    <t>ebből:biztosítási díjak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</si>
  <si>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</si>
  <si>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</si>
  <si>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</si>
  <si>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</si>
  <si>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</si>
  <si>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</si>
  <si>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</si>
  <si>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</si>
  <si>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(=16+17+18)</t>
  </si>
  <si>
    <t>K12</t>
  </si>
  <si>
    <t>Személyi juttatások összesen (=15+19)</t>
  </si>
  <si>
    <t>K1</t>
  </si>
  <si>
    <t xml:space="preserve">Munkaadókat terhelő járulékok és szociális hozzájárulási adó (=22+…+28)                                                                          </t>
  </si>
  <si>
    <t>K2</t>
  </si>
  <si>
    <t>ebből: táppénz hozzájárulás</t>
  </si>
  <si>
    <t>ebből: munkaadót a foglalkoztatottak részére történő kifizetésekkel kapcsolatban terhelő más járulék jellegű kötelezettségek</t>
  </si>
  <si>
    <t>ebből: munkáltatót terhelő személyi jövedelemadó</t>
  </si>
  <si>
    <t>Szakmai anyagok beszerzése</t>
  </si>
  <si>
    <t>K311</t>
  </si>
  <si>
    <t>Üzemeltetési anyagok beszerzése</t>
  </si>
  <si>
    <t>K312</t>
  </si>
  <si>
    <t>Árubeszerzés</t>
  </si>
  <si>
    <t>K313</t>
  </si>
  <si>
    <t>Készletbeszerzés (=29+30+31)</t>
  </si>
  <si>
    <t>K31</t>
  </si>
  <si>
    <t>Informatikai szolgáltatások igénybevétele</t>
  </si>
  <si>
    <t>K321</t>
  </si>
  <si>
    <t>Egyéb kommunikációs szolgáltatások</t>
  </si>
  <si>
    <t>K322</t>
  </si>
  <si>
    <t>Kommunikációs szolgáltatások (=33+34)</t>
  </si>
  <si>
    <t>K32</t>
  </si>
  <si>
    <t>Közüzemi díjak</t>
  </si>
  <si>
    <t>K331</t>
  </si>
  <si>
    <t>Vásárolt élelmezés</t>
  </si>
  <si>
    <t>K332</t>
  </si>
  <si>
    <t>Bérleti és lízing díjak (&gt;=39)</t>
  </si>
  <si>
    <t>K333</t>
  </si>
  <si>
    <t>ebből: a közszféra és a magánszféra együttműködésén (PPP) alapuló szerződéses konstrukció</t>
  </si>
  <si>
    <t>Karbantartási, kisjavítási szolgáltatások</t>
  </si>
  <si>
    <t>K334</t>
  </si>
  <si>
    <t>Közvetített szolgáltatások  (&gt;=42)</t>
  </si>
  <si>
    <t>K335</t>
  </si>
  <si>
    <t xml:space="preserve">Szakmai tevékenységet segítő szolgáltatások </t>
  </si>
  <si>
    <t>K336</t>
  </si>
  <si>
    <t>Egyéb szolgáltatások  (&gt;=45)</t>
  </si>
  <si>
    <t>K337</t>
  </si>
  <si>
    <t>Szolgáltatási kiadások (=36+37+38+40+41+43+44)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</si>
  <si>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</si>
  <si>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</si>
  <si>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</si>
  <si>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</si>
  <si>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</si>
  <si>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(=47+48)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</si>
  <si>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</si>
  <si>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</si>
  <si>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</si>
  <si>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</si>
  <si>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</si>
  <si>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Kamatkiadások   (&gt;=53+54)</t>
  </si>
  <si>
    <t>K353</t>
  </si>
  <si>
    <t>ebből: fedezeti ügyletek kamatkiadásai</t>
  </si>
  <si>
    <t>Egyéb pénzügyi műveletek kiadásai  (&gt;=56+…+58)</t>
  </si>
  <si>
    <t>K354</t>
  </si>
  <si>
    <t>ebből: valuta, deviza eszközök realizált árfolyamvesztesége</t>
  </si>
  <si>
    <t>ebből: hitelviszonyt megtestesítő értékpapírok árfolyamkülönbözete</t>
  </si>
  <si>
    <t>ebből: deviza kötelezettségek realizált árfolyamvesztesége</t>
  </si>
  <si>
    <t>Egyéb dologi kiadások</t>
  </si>
  <si>
    <t>K355</t>
  </si>
  <si>
    <t>Különféle befizetések és egyéb dologi kiadások (=50+51+52+55+59)</t>
  </si>
  <si>
    <t>K35</t>
  </si>
  <si>
    <t>Dologi kiadások (=32+35+46+49+60)</t>
  </si>
  <si>
    <t>K3</t>
  </si>
  <si>
    <t>Társadalombiztosítási ellátások</t>
  </si>
  <si>
    <t>K41</t>
  </si>
  <si>
    <t>Családi támogatások (=64+…+79)</t>
  </si>
  <si>
    <t>K42</t>
  </si>
  <si>
    <t>ebből: családi pótlék</t>
  </si>
  <si>
    <t>ebből: anyasági támogatás</t>
  </si>
  <si>
    <t>ebből: gyermekgondozási segély</t>
  </si>
  <si>
    <t>ebből: gyermeknevelési támogatás</t>
  </si>
  <si>
    <t>ebből: gyermekek születésével kapcsolatos szabadság megtérítése</t>
  </si>
  <si>
    <t>ebből: életkezdési támogatás</t>
  </si>
  <si>
    <t>ebből: otthonteremtési támogatás</t>
  </si>
  <si>
    <t>ebből: pénzbeli és természetbeni gyermekvédelmi támogatások</t>
  </si>
  <si>
    <t>ebből: gyermektartásdíj megelőlegezése</t>
  </si>
  <si>
    <t>ebből: GYES-en és GYED-en lévők hallgatói hitelének célzott támogatása</t>
  </si>
  <si>
    <t xml:space="preserve">ebből: rendszeres gyermekvédelmi kedvezményben részesülők pénzbeli támogatása [Gyvt. 20/A.§] </t>
  </si>
  <si>
    <t>ebből: kiegészítő gyermekvédelmi támogatás és a kiegészítő gyermekvédelmi támogatás pótléka [Gyvt. 20/B.´§]</t>
  </si>
  <si>
    <t>ebből: óvodáztatási támogatás [Gyvt. 20/C. §]</t>
  </si>
  <si>
    <t xml:space="preserve">ebből: helyi megállapítású rendkívüli gyermekvédelmi támogatás [Gyvt. 21.§] </t>
  </si>
  <si>
    <t>ebből:  rendkívüli gyermekvédelmi támogatás [Gyvt. 18. § (5) bek.]</t>
  </si>
  <si>
    <t>ebből: természetben nyújtott gyermekvédelmi támogatás [Gyvt. 20/C.§ (4) bek.]</t>
  </si>
  <si>
    <t>Pénzbeli kárpótlások, kártérítések (&gt;=81+82+83)</t>
  </si>
  <si>
    <t>K43</t>
  </si>
  <si>
    <t>ebből: életüktől és szabadságuktól politikai okokból jogtalanul megfosztottak pénzbeli kárpótlása</t>
  </si>
  <si>
    <t>ebből: az 1947-es Párizsi Békeszerződésből eredő kárpótlás</t>
  </si>
  <si>
    <t>ebből: kárpótlási életjáradék</t>
  </si>
  <si>
    <t>Betegséggel kapcsolatos (nem társadalombiztosítási) ellátások (=85+…+93)</t>
  </si>
  <si>
    <t>K44</t>
  </si>
  <si>
    <t>85</t>
  </si>
  <si>
    <t>ebből: kormányhivatalok által folyósított ápolási díj</t>
  </si>
  <si>
    <t>ebből: fogyatékossági támogatás és vakok személyi járadéka</t>
  </si>
  <si>
    <t>ebből: mozgáskorlátozottak közlekedési támogatása</t>
  </si>
  <si>
    <t>ebből: mozgáskorlátozottak szerzési és átalakítási támogatása</t>
  </si>
  <si>
    <t>ebből: megváltozott munkaképességűek illetve egészségkárosodottak keresetkiegészítése</t>
  </si>
  <si>
    <t>ebből: kormányhivatalok által folyósított közgyógyellátás [Szoctv.50.§ (1)-(2) bek.]</t>
  </si>
  <si>
    <t>ebből: cukorbetegek támogatása</t>
  </si>
  <si>
    <t xml:space="preserve">ebből: helyi megállapítású ápolási díj  [Szoctv. 43/B. §]  </t>
  </si>
  <si>
    <t xml:space="preserve">ebből: helyi megállapítású közgyógyellátás [Szoctv.50.§ (3) bek.] </t>
  </si>
  <si>
    <t>Foglalkoztatással, munkanélküliséggel kapcsolatos ellátások (=95+…+103)</t>
  </si>
  <si>
    <t>K45</t>
  </si>
  <si>
    <t>ebből: a Nemzeti Foglalkoztatási Alalpból folyósított passzív, ellátási típusú támogatások, így különösen az álláskeresési járadékot, a nyugdíj előtti álláskeresési segély, valamint az ellátások megállapításával kapcsolatos utiköltség-térítés</t>
  </si>
  <si>
    <t>ebből: korhatár előtti ellátás és a fegyveres testületek volt tagjai szolgálati járandóság</t>
  </si>
  <si>
    <t>ebből: munkáltatói befizetésből finanszírozott korengedményes nyugdíj</t>
  </si>
  <si>
    <t>ebből: átmeneti bányászjáradék</t>
  </si>
  <si>
    <t>ebből: szénjárandóság pénzbeli megváltása</t>
  </si>
  <si>
    <t>ebből: mecseki bányászatban munkát végzők bányászati kereset kiegészítése</t>
  </si>
  <si>
    <t>ebből: mezőgazdasági járadék</t>
  </si>
  <si>
    <t>ebből: foglalkoztatást helyettesítő támogatás [Szoctv. 35. § (1) bek.]</t>
  </si>
  <si>
    <t xml:space="preserve">ebből: polgármesterek korhatár előtti ellátása </t>
  </si>
  <si>
    <t>Lakhatással kapcsolatos ellátások (=105+…+110)</t>
  </si>
  <si>
    <t>K46</t>
  </si>
  <si>
    <t>ebből: hozzájárulás a lakossági energiaköltségekhez</t>
  </si>
  <si>
    <t>ebből: lakbértámogatás</t>
  </si>
  <si>
    <t xml:space="preserve">ebből: lakásfenntartási támogatás [Szoctv. 38. § (1) bek. a) és b) pontok] </t>
  </si>
  <si>
    <t>ebből: adósságcsökkentési támogatás [Szoctv. 55/A. § 1. bek. b) pont]</t>
  </si>
  <si>
    <t>ebből: természetben nyújtott lakásfenntartási támogatás [Szoctv. 47.§ (1) bek. b) pont]</t>
  </si>
  <si>
    <t>ebből: adósságkezelési szolgáltatás keretében gáz-vagy áram fogyasztást mérő készülék biztosítása [Szoctv. 55/A. § (3) bek.]</t>
  </si>
  <si>
    <t>Intézményi ellátottak pénzbeli juttatásai (&gt;=112+113)</t>
  </si>
  <si>
    <t>K47</t>
  </si>
  <si>
    <t>ebből: állami gondozottak pénzbeli juttatásai</t>
  </si>
  <si>
    <t>ebből: oktatásban résztvevők pénzbeli juttatásai</t>
  </si>
  <si>
    <t>Egyéb nem intézményi ellátások (&gt;=115+…+139)</t>
  </si>
  <si>
    <t>K48</t>
  </si>
  <si>
    <t>ebből: házastársi pótlék</t>
  </si>
  <si>
    <t>ebből: Hadigondozottak Közalapítványát terhelő hadigondozotti ellátások</t>
  </si>
  <si>
    <t>ebből: tudományos fokozattal rendelkezők nyugdíjkiegészítése</t>
  </si>
  <si>
    <t>118</t>
  </si>
  <si>
    <t>ebből:nemzeti gondozotti ellátások</t>
  </si>
  <si>
    <t>119</t>
  </si>
  <si>
    <t>ebből: nemzeti helytállásért pótlék</t>
  </si>
  <si>
    <t>120</t>
  </si>
  <si>
    <t>ebből: egyes nyugdíjjogi hátrányok enyhítése miatti (közszolgálati idő után járó) nyugdíj-kiegészítés</t>
  </si>
  <si>
    <t>121</t>
  </si>
  <si>
    <t>ebből: egyes, tartós időtartamú szabadságelvonást elszenvedettek részére járó juttatás</t>
  </si>
  <si>
    <t>122</t>
  </si>
  <si>
    <t>ebből: a Nemzet Színésze címet viselő színészek havi életjáradéka, művészeti nyugdíjsegélyek, balettművészeti életjáradék</t>
  </si>
  <si>
    <t>123</t>
  </si>
  <si>
    <t>ebből: az elhunyt akadémikusok hozzátartozóinak folyósított özvegyi- és árvaellátás</t>
  </si>
  <si>
    <t>124</t>
  </si>
  <si>
    <t>ebből: a Nemzet Sportolója címmel járó járadék, olimpiai járadék, idős sportolók szociális támogatása</t>
  </si>
  <si>
    <t>125</t>
  </si>
  <si>
    <t>ebből: életjáradék termőföldért</t>
  </si>
  <si>
    <t>126</t>
  </si>
  <si>
    <t>ebből: Bevándorlási és Állampolgársági Hivatal által folyósított ellátások</t>
  </si>
  <si>
    <t>127</t>
  </si>
  <si>
    <t>ebből: szépkorúak jubileumi juttatása</t>
  </si>
  <si>
    <t>ebből: időskorúak járadéka [Szoctv. 32/B. § (1) bek.]</t>
  </si>
  <si>
    <t>ebből: rendszeres szociális segély [Szoctv. 37. § (1) bek. a) - d) pontok]</t>
  </si>
  <si>
    <t>ebből: temetési segély [Szoctv. 46.§]</t>
  </si>
  <si>
    <t>ebből: egyéb, az önkormányzat rendeletében megállapított juttatás</t>
  </si>
  <si>
    <t>ebből: természetben nyújtott rendszeres szociális segély [Szoctv. 47.§ (1) bek. a) pont]</t>
  </si>
  <si>
    <t>ebből: átmeneti segély [Szoctv. 47.§ (1) bek. c) pont]</t>
  </si>
  <si>
    <t>ebből: temetési segély [Szoctv. 47.§ (1) bek. d) pont}</t>
  </si>
  <si>
    <t>ebből: köztemetés [Szoctv. 48.§]</t>
  </si>
  <si>
    <t>ebből: rászorultságtól függõ normatív kedvezmények [Gyvt. 151. § (5) bek.]</t>
  </si>
  <si>
    <t>ebből: önkormányzat által saját hatáskörben (nem szociális és gyermekvédelmi előírások alapján) adott pénzügyi ellátás</t>
  </si>
  <si>
    <t>ebből: önkormányzat által saját hatáskörben (nem szociális és gyermekvédelmi előírások alapján) adott természetbeni ellátás</t>
  </si>
  <si>
    <t>Ellátottak pénzbeli juttatásai (=62+63+80+84+94+104+111+114)</t>
  </si>
  <si>
    <t>K4</t>
  </si>
  <si>
    <t>Nemzetközi kötelezettségek (&gt;=142)</t>
  </si>
  <si>
    <t>K501</t>
  </si>
  <si>
    <t>ebből: Európai Unió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</si>
  <si>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</si>
  <si>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</si>
  <si>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</si>
  <si>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</si>
  <si>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 (=146+…+155)</t>
  </si>
  <si>
    <t>K504</t>
  </si>
  <si>
    <t>Működési célú visszatérítendő támogatások, kölcsönök törlesztése államháztartáson belülre (=157+…+166)</t>
  </si>
  <si>
    <t>K505</t>
  </si>
  <si>
    <t>Egyéb működési célú támogatások államháztartáson belülre (=168+…+177)</t>
  </si>
  <si>
    <t>K506</t>
  </si>
  <si>
    <t>Működési célú garancia- és kezességvállalásból származó kifizetés államháztartáson kívülre (&gt;=179)</t>
  </si>
  <si>
    <t>K507</t>
  </si>
  <si>
    <t>ebből: állami vagy önkormányzati tulajdonban lévő gazdasági társaságok tartozásai miatti kifizetések</t>
  </si>
  <si>
    <t>Működési célú visszatérítendő támogatások, kölcsönök nyújtása államháztartáson kívülre (=181+…+190)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</si>
  <si>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</si>
  <si>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</si>
  <si>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</si>
  <si>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</si>
  <si>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</si>
  <si>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 (=194+…+203)</t>
  </si>
  <si>
    <t>K512</t>
  </si>
  <si>
    <t>ebből: egyéb támogatás</t>
  </si>
  <si>
    <t>K513</t>
  </si>
  <si>
    <t>Egyéb működési célú kiadások (=141+143+144+145+156+167+178+180+191+192 +193+204)</t>
  </si>
  <si>
    <t>K5</t>
  </si>
  <si>
    <t>Immateriális javak beszerzése, létesítése</t>
  </si>
  <si>
    <t>K61</t>
  </si>
  <si>
    <t>Ingatlanok beszerzése, létesítése (&gt;=208)</t>
  </si>
  <si>
    <t>K62</t>
  </si>
  <si>
    <t>ebből: termőföld-vásárlás kiadásai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</si>
  <si>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</si>
  <si>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</si>
  <si>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</si>
  <si>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</si>
  <si>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</si>
  <si>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</si>
  <si>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</si>
  <si>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</si>
  <si>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</si>
  <si>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</si>
  <si>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(=206+207+209+…+213)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</si>
  <si>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</si>
  <si>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</si>
  <si>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</si>
  <si>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</si>
  <si>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</si>
  <si>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</si>
  <si>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</si>
  <si>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</si>
  <si>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</si>
  <si>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(=215+...+218)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</si>
  <si>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</si>
  <si>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</si>
  <si>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</si>
  <si>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 (=222+…+231)</t>
  </si>
  <si>
    <t>K82</t>
  </si>
  <si>
    <t>Felhalmozási célú visszatérítendő támogatások, kölcsönök törlesztése államháztartáson belülre (=233+…+242)</t>
  </si>
  <si>
    <t>K83</t>
  </si>
  <si>
    <t>Egyéb felhalmozási célú támogatások államháztartáson belülre (=244+…+253)</t>
  </si>
  <si>
    <t>K84</t>
  </si>
  <si>
    <t>Felhalmozási célú garancia- és kezességvállalásból származó kifizetés államháztartáson kívülre (&gt;=255)</t>
  </si>
  <si>
    <t>K85</t>
  </si>
  <si>
    <t>Felhalmozási célú visszatérítendő támogatások, kölcsönök nyújtása államháztartáson kívülre (=257+…+266)</t>
  </si>
  <si>
    <t>K86</t>
  </si>
  <si>
    <t>266</t>
  </si>
  <si>
    <t>267</t>
  </si>
  <si>
    <t>Lakástámogatás</t>
  </si>
  <si>
    <t>K87</t>
  </si>
  <si>
    <t>268</t>
  </si>
  <si>
    <t>Egyéb felhalmozási célú támogatások államháztartáson kívülre (=269+…+278)</t>
  </si>
  <si>
    <t>K88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</si>
  <si>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</si>
  <si>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</si>
  <si>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</si>
  <si>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</si>
  <si>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</si>
  <si>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</si>
  <si>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</si>
  <si>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</si>
  <si>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</si>
  <si>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</si>
  <si>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Egyéb felhalmozási c. tám. Államh-on kívülre-egyházi jogi személyek</t>
  </si>
  <si>
    <t>K89</t>
  </si>
  <si>
    <t>279</t>
  </si>
  <si>
    <t>Egyéb felhalmozási célú kiadások (=220+221+232+243+254+256+267+268)</t>
  </si>
  <si>
    <t>K8</t>
  </si>
  <si>
    <t>Költségvetési kiadások összesen (K1-K8)</t>
  </si>
  <si>
    <t>K1-K8</t>
  </si>
  <si>
    <t>Államházt.-on belüli megelőlegezések visszafizetése</t>
  </si>
  <si>
    <t>K914</t>
  </si>
  <si>
    <t>K9</t>
  </si>
  <si>
    <t>Kiadások (=20+21+61+140+205+214+219+279+282)</t>
  </si>
  <si>
    <t>K1-K9</t>
  </si>
  <si>
    <t>KÖTELEZŐ FELADATOK</t>
  </si>
  <si>
    <t>ÖNKÉNT VÁLLALT FELADATOK</t>
  </si>
  <si>
    <t>ÁLLAMIGAZGATÁSI FELADATOK</t>
  </si>
  <si>
    <t>13. melléklet a                /2021. (         ) önkormányzati rendelethez</t>
  </si>
  <si>
    <t>ebből: telekadó (B34)</t>
  </si>
  <si>
    <t>Egyéb felhalmozási célú átvett pénzeszközök (=254+…+263) (B75)</t>
  </si>
  <si>
    <t>Felhalmozási célú átvett pénzeszközök (B7)</t>
  </si>
  <si>
    <t>Felhalmozási célú támogatások</t>
  </si>
  <si>
    <t>E.ON Zrt. - Közvilágítás korszerűsítése</t>
  </si>
  <si>
    <t>Teljesítés 2021.12.31.</t>
  </si>
  <si>
    <t>Egyéb áruhasználati és szolgáltatási adók (B355)</t>
  </si>
  <si>
    <t xml:space="preserve">Sóly Község Önkormányzata - Több éves kihatással járó döntésekből származó kötelezettségek célok szerint, évenkénti bontásban </t>
  </si>
  <si>
    <t>Beruházási (felhalmozási) kiadások előirányzata beruházásonként</t>
  </si>
  <si>
    <t>Felújítási kiadások előirányzata felújításonként</t>
  </si>
  <si>
    <t>2. sz. módosítás</t>
  </si>
  <si>
    <t>ebből: biztosítási díjak</t>
  </si>
  <si>
    <t>Közalkalmazott</t>
  </si>
  <si>
    <t>2024. évi eredeti előirányzat</t>
  </si>
  <si>
    <t>ebből: késedelmi pótlék (B36)</t>
  </si>
  <si>
    <t>ebből: építményadó (B34)</t>
  </si>
  <si>
    <t xml:space="preserve">sírhely/terembérlet </t>
  </si>
  <si>
    <t>repi</t>
  </si>
  <si>
    <t>Fizetendő általános forgalmi adó (K352)</t>
  </si>
  <si>
    <t>Leader játszótér</t>
  </si>
  <si>
    <t>Leader játszótér 1776212+kistelepülési települési terv támog.1500000</t>
  </si>
  <si>
    <t>megelőlegezéssel csökkentve</t>
  </si>
  <si>
    <t>Leader-játszótér</t>
  </si>
  <si>
    <t>2023-2024</t>
  </si>
  <si>
    <t>Felhasználás 2023. XII. 31-ig</t>
  </si>
  <si>
    <t>Tartalék</t>
  </si>
  <si>
    <t>2024. év 
utáni kifizetés</t>
  </si>
  <si>
    <t>3.számú módosítás utáni előirányzat</t>
  </si>
  <si>
    <t>Módosítás</t>
  </si>
  <si>
    <t>%</t>
  </si>
  <si>
    <t>2023.12.31
Teljesítés</t>
  </si>
  <si>
    <t>ebből: egyéb települési adó (B36)</t>
  </si>
  <si>
    <t>2022. évi 
teljesítés</t>
  </si>
  <si>
    <t>2023. évi teljesítés</t>
  </si>
  <si>
    <t>2024. évi</t>
  </si>
  <si>
    <t>2025. évi eredeti előirányzat</t>
  </si>
  <si>
    <t>1.sz. módosítás
2024.06.30</t>
  </si>
  <si>
    <t>talaj +pótlék</t>
  </si>
  <si>
    <t>2022.12.31. 
Teljesítés</t>
  </si>
  <si>
    <t>2024.12.31. Módosított előirányzat</t>
  </si>
  <si>
    <t>2024.12.31
Teljesítés</t>
  </si>
  <si>
    <t>2024. évi
 Eredeti előirányzat</t>
  </si>
  <si>
    <t>ebből: Települési támogatás kiadásai [Szoctv. 45.§]</t>
  </si>
  <si>
    <t xml:space="preserve">                     - Tartalékok</t>
  </si>
  <si>
    <t>2. sz. módosítás
2024.09.30</t>
  </si>
  <si>
    <t>3. sz. módosítás
2024.12.31</t>
  </si>
  <si>
    <t>Sóly Község Önkormányzat 2024. évi költségvetésének tartalékokról szóló kimutatása</t>
  </si>
  <si>
    <t>Főállású választott tisztségviselő</t>
  </si>
  <si>
    <t>Választott tisztségviselő</t>
  </si>
  <si>
    <t>Kimutatás Sóly Község Önkormányzata 2024. évi  foglalkoztatotti létszámáról</t>
  </si>
  <si>
    <t>Sóly Község Önkormányzata Előirányzat-felhasználási terv összesen
2024. évre</t>
  </si>
  <si>
    <t>Sóly Község Önkormányzata 2024. költségvetési évet követő három év tervezett bevételi és kiadási előirányzatainak keretszámai az államháztartásról szóló 2011. évi CXCV. Tv. 29/A §-a szerint jóváhagyott tervszámoknak megfelelően.</t>
  </si>
  <si>
    <t>B814 megelőlegezés</t>
  </si>
  <si>
    <t>B8131</t>
  </si>
  <si>
    <t>K5123</t>
  </si>
  <si>
    <t>K6-K7</t>
  </si>
  <si>
    <t>2024. évi költségvetés</t>
  </si>
  <si>
    <t>2024. évi módosítás</t>
  </si>
  <si>
    <t>2024.12.31. módosított előirányzat</t>
  </si>
  <si>
    <t>Halmozott módosítás 2024.12.31-ig</t>
  </si>
  <si>
    <t>2024.12.30. Módosítás után</t>
  </si>
  <si>
    <t>Halmozott módosítás 2024.09.30-ig</t>
  </si>
  <si>
    <t>2024.09.30. Módosítás után</t>
  </si>
  <si>
    <t xml:space="preserve">1.-ből EU-s támogatás </t>
  </si>
  <si>
    <t>3. sz. módosítás</t>
  </si>
  <si>
    <t>Módosítások összesen 2024. 12.31-ig</t>
  </si>
  <si>
    <t>3. számú módosítás utáni előirányzat</t>
  </si>
  <si>
    <t>2024</t>
  </si>
  <si>
    <t>E.ON Közvilágítás korszerűsítés-törlesztés</t>
  </si>
  <si>
    <t>Temető kapu</t>
  </si>
  <si>
    <t>Sportpálya kútgyűrű</t>
  </si>
  <si>
    <t>Településrendezési terv</t>
  </si>
  <si>
    <t>Tartalék nélkül</t>
  </si>
  <si>
    <t>Napelem -Művelődési ház- villamos munkák, rendszer beüzemelés,  kiszállás</t>
  </si>
  <si>
    <t>Öntözőrendszer telepítése</t>
  </si>
  <si>
    <t>2024. évi 
teljesítés 
(Ft)</t>
  </si>
  <si>
    <t>2025. év</t>
  </si>
  <si>
    <t>2026. év</t>
  </si>
  <si>
    <t>2027. év</t>
  </si>
  <si>
    <t>2024. év 
előtti kifizetés</t>
  </si>
  <si>
    <t>2023. év</t>
  </si>
  <si>
    <t>2024. év</t>
  </si>
  <si>
    <t>Forintban</t>
  </si>
  <si>
    <t>2024. évi összevont bevételek és kiadások</t>
  </si>
  <si>
    <t>2024. évi költségvetés összevont bevételei és kiadásai rovatonként, teljesítéssel</t>
  </si>
  <si>
    <t>Kötelező, önként vállalt és államigazgatási feladatok bevételei és kiadásai</t>
  </si>
  <si>
    <t>I. Működési célú bevételek és kiadások mérlege 
(Önkormányzati szinten)</t>
  </si>
  <si>
    <t>II. Felhalmozási célú bevételek és kiadások mérlege 
(Önkormányzati szinten)</t>
  </si>
  <si>
    <t xml:space="preserve"> Forintban</t>
  </si>
  <si>
    <t>1. melléklet az 5/2025. (IV.25.) önkormányzati rendelethez</t>
  </si>
  <si>
    <t>2. melléklet az 5/2025. (IV.25.) önkormányzati rendelethez</t>
  </si>
  <si>
    <t>3. melléklet az 5/2025. (IV.25.) önkormányzati rendelethez</t>
  </si>
  <si>
    <t>4. melléklet az 5/2025. (IV.25.) önkormányzati rendelethez</t>
  </si>
  <si>
    <t>5. melléklet az 5/2025. (IV.25.) önkormányzati rendelethez</t>
  </si>
  <si>
    <t>6. melléklet az 5/2025. (IV.25.) önkormányzati rendelethez</t>
  </si>
  <si>
    <t>7. melléklet az 5/2025. (IV.25.) önkormányzati rendelethez</t>
  </si>
  <si>
    <t>8. melléklet az 5/2025. (IV.25.) önkormányzati rendelethez</t>
  </si>
  <si>
    <t>9. melléklet az 5/2025. (IV.25.) önkormányzati rendelethez</t>
  </si>
  <si>
    <t>10. melléklet az 5/2025. (IV.25.) önkormányzati rendelethez</t>
  </si>
  <si>
    <t>11.  melléklet az 5/2025. (IV.25.)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</si>
</sst>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#,##0.0"/>
    <numFmt numFmtId="166" formatCode="#,###"/>
    <numFmt numFmtId="167" formatCode="_-* #,##0\ _F_t_-;\-* #,##0\ _F_t_-;_-* &quot;-&quot;??\ _F_t_-;_-@_-"/>
    <numFmt numFmtId="168" formatCode="0__"/>
    <numFmt numFmtId="169" formatCode="#,##0\ _F_t"/>
  </numFmts>
  <fonts count="79" x14ac:knownFonts="1">
    <font>
      <sz val="12"/>
      <color theme="1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"/>
    </font>
    <font>
      <b/>
      <sz val="12"/>
      <name val="Times"/>
    </font>
    <font>
      <b/>
      <i/>
      <sz val="10"/>
      <name val="Times"/>
    </font>
    <font>
      <b/>
      <sz val="9"/>
      <name val="Times"/>
    </font>
    <font>
      <sz val="8"/>
      <name val="Times"/>
    </font>
    <font>
      <b/>
      <i/>
      <sz val="9"/>
      <name val="Times"/>
    </font>
    <font>
      <sz val="10"/>
      <name val="Arial"/>
      <family val="2"/>
      <charset val="238"/>
    </font>
    <font>
      <b/>
      <sz val="8"/>
      <name val="Times"/>
    </font>
    <font>
      <sz val="10"/>
      <name val="Times"/>
    </font>
    <font>
      <b/>
      <sz val="11"/>
      <name val="Times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b/>
      <sz val="10"/>
      <name val="Times"/>
    </font>
    <font>
      <b/>
      <i/>
      <sz val="12"/>
      <name val="Times New Roman"/>
      <family val="1"/>
      <charset val="238"/>
    </font>
    <font>
      <sz val="9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Palatino Linotype"/>
      <family val="1"/>
      <charset val="238"/>
    </font>
    <font>
      <b/>
      <sz val="12"/>
      <color rgb="FF000000"/>
      <name val="Palatino Linotype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sz val="12"/>
      <color rgb="FFFF0000"/>
      <name val="Times New Roman CE"/>
      <charset val="238"/>
    </font>
    <font>
      <b/>
      <sz val="10"/>
      <color indexed="8"/>
      <name val="Times New Roman"/>
      <family val="1"/>
      <charset val="238"/>
    </font>
    <font>
      <b/>
      <sz val="12"/>
      <color theme="8" tint="0.7999816888943144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2"/>
      <color indexed="8"/>
      <name val="Times New Roman"/>
      <family val="1"/>
      <charset val="238"/>
    </font>
    <font>
      <i/>
      <sz val="12"/>
      <name val="Times New Roman CE"/>
      <charset val="238"/>
    </font>
    <font>
      <i/>
      <sz val="12"/>
      <color theme="1"/>
      <name val="Times New Roman"/>
      <family val="1"/>
      <charset val="238"/>
    </font>
    <font>
      <i/>
      <sz val="12"/>
      <color theme="1"/>
      <name val="Arial"/>
      <family val="2"/>
      <charset val="238"/>
    </font>
    <font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i/>
      <sz val="12"/>
      <name val="Times"/>
    </font>
    <font>
      <i/>
      <sz val="12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sz val="8"/>
      <color rgb="FFFF0000"/>
      <name val="Times New Roman CE"/>
      <family val="1"/>
      <charset val="238"/>
    </font>
    <font>
      <b/>
      <sz val="8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8"/>
      <name val="Arial"/>
      <family val="2"/>
      <charset val="238"/>
    </font>
    <font>
      <b/>
      <sz val="12"/>
      <name val="Times"/>
      <charset val="238"/>
    </font>
    <font>
      <sz val="12"/>
      <name val="Arial"/>
      <family val="2"/>
      <charset val="238"/>
    </font>
    <font>
      <b/>
      <i/>
      <sz val="8"/>
      <name val="Times New Roman CE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25" fillId="0" borderId="0" applyNumberFormat="0" applyFill="0" applyBorder="0" applyAlignment="0" applyProtection="0"/>
    <xf numFmtId="0" fontId="10" fillId="0" borderId="0"/>
    <xf numFmtId="9" fontId="29" fillId="0" borderId="0" applyFont="0" applyFill="0" applyBorder="0" applyAlignment="0" applyProtection="0"/>
    <xf numFmtId="0" fontId="30" fillId="0" borderId="0"/>
    <xf numFmtId="0" fontId="67" fillId="0" borderId="0"/>
    <xf numFmtId="164" fontId="29" fillId="0" borderId="0" applyFont="0" applyFill="0" applyBorder="0" applyAlignment="0" applyProtection="0"/>
  </cellStyleXfs>
  <cellXfs count="779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4" xfId="0" applyFont="1" applyBorder="1" applyAlignment="1">
      <alignment wrapText="1"/>
    </xf>
    <xf numFmtId="3" fontId="3" fillId="0" borderId="4" xfId="0" applyNumberFormat="1" applyFont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3" fontId="2" fillId="0" borderId="4" xfId="0" applyNumberFormat="1" applyFont="1" applyBorder="1"/>
    <xf numFmtId="0" fontId="0" fillId="0" borderId="4" xfId="0" applyBorder="1"/>
    <xf numFmtId="0" fontId="1" fillId="0" borderId="4" xfId="0" applyFont="1" applyBorder="1"/>
    <xf numFmtId="165" fontId="3" fillId="0" borderId="4" xfId="0" applyNumberFormat="1" applyFont="1" applyBorder="1"/>
    <xf numFmtId="165" fontId="2" fillId="0" borderId="4" xfId="0" applyNumberFormat="1" applyFont="1" applyBorder="1"/>
    <xf numFmtId="0" fontId="4" fillId="0" borderId="0" xfId="0" applyFont="1"/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4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3" fontId="11" fillId="0" borderId="0" xfId="0" applyNumberFormat="1" applyFont="1" applyAlignment="1">
      <alignment vertical="center"/>
    </xf>
    <xf numFmtId="0" fontId="8" fillId="0" borderId="12" xfId="0" applyFont="1" applyBorder="1" applyAlignment="1">
      <alignment horizontal="left" vertical="center"/>
    </xf>
    <xf numFmtId="3" fontId="8" fillId="0" borderId="12" xfId="0" applyNumberFormat="1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3" fontId="11" fillId="0" borderId="0" xfId="0" applyNumberFormat="1" applyFont="1"/>
    <xf numFmtId="0" fontId="12" fillId="0" borderId="0" xfId="0" applyFont="1"/>
    <xf numFmtId="0" fontId="13" fillId="0" borderId="0" xfId="0" applyFont="1"/>
    <xf numFmtId="0" fontId="5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left"/>
    </xf>
    <xf numFmtId="0" fontId="16" fillId="0" borderId="0" xfId="0" applyFont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5" fillId="0" borderId="0" xfId="0" applyNumberFormat="1" applyFont="1" applyAlignment="1">
      <alignment vertical="center"/>
    </xf>
    <xf numFmtId="0" fontId="17" fillId="0" borderId="0" xfId="0" applyFont="1"/>
    <xf numFmtId="3" fontId="19" fillId="0" borderId="1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wrapText="1"/>
    </xf>
    <xf numFmtId="0" fontId="1" fillId="0" borderId="0" xfId="0" applyFont="1" applyAlignment="1">
      <alignment wrapText="1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 wrapText="1"/>
    </xf>
    <xf numFmtId="3" fontId="16" fillId="0" borderId="4" xfId="0" applyNumberFormat="1" applyFont="1" applyBorder="1" applyAlignment="1">
      <alignment horizontal="right" vertical="center"/>
    </xf>
    <xf numFmtId="3" fontId="15" fillId="0" borderId="4" xfId="0" applyNumberFormat="1" applyFont="1" applyBorder="1" applyAlignment="1">
      <alignment horizontal="right" vertical="center"/>
    </xf>
    <xf numFmtId="0" fontId="18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3" fontId="22" fillId="0" borderId="4" xfId="0" applyNumberFormat="1" applyFont="1" applyBorder="1" applyAlignment="1">
      <alignment horizontal="left" wrapText="1"/>
    </xf>
    <xf numFmtId="0" fontId="16" fillId="0" borderId="4" xfId="0" applyFont="1" applyBorder="1"/>
    <xf numFmtId="0" fontId="16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wrapText="1"/>
    </xf>
    <xf numFmtId="3" fontId="21" fillId="0" borderId="4" xfId="0" applyNumberFormat="1" applyFont="1" applyBorder="1"/>
    <xf numFmtId="0" fontId="15" fillId="0" borderId="4" xfId="0" applyFont="1" applyBorder="1" applyAlignment="1">
      <alignment vertical="center" wrapText="1"/>
    </xf>
    <xf numFmtId="3" fontId="15" fillId="0" borderId="0" xfId="0" applyNumberFormat="1" applyFont="1" applyAlignment="1">
      <alignment horizontal="right" vertical="center"/>
    </xf>
    <xf numFmtId="3" fontId="10" fillId="0" borderId="0" xfId="0" applyNumberFormat="1" applyFont="1"/>
    <xf numFmtId="0" fontId="15" fillId="0" borderId="4" xfId="0" applyFont="1" applyBorder="1" applyAlignment="1">
      <alignment vertical="center"/>
    </xf>
    <xf numFmtId="0" fontId="24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3" fontId="16" fillId="0" borderId="0" xfId="0" applyNumberFormat="1" applyFont="1" applyAlignment="1">
      <alignment horizontal="right" vertical="center"/>
    </xf>
    <xf numFmtId="0" fontId="2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5" fillId="0" borderId="0" xfId="1" applyFill="1"/>
    <xf numFmtId="0" fontId="0" fillId="0" borderId="21" xfId="0" applyBorder="1"/>
    <xf numFmtId="3" fontId="26" fillId="0" borderId="0" xfId="2" applyNumberFormat="1" applyFont="1" applyAlignment="1">
      <alignment horizontal="left"/>
    </xf>
    <xf numFmtId="3" fontId="26" fillId="0" borderId="4" xfId="2" applyNumberFormat="1" applyFont="1" applyBorder="1" applyAlignment="1">
      <alignment horizontal="center"/>
    </xf>
    <xf numFmtId="3" fontId="26" fillId="0" borderId="4" xfId="2" applyNumberFormat="1" applyFont="1" applyBorder="1" applyAlignment="1">
      <alignment horizontal="center" wrapText="1"/>
    </xf>
    <xf numFmtId="3" fontId="26" fillId="0" borderId="20" xfId="2" applyNumberFormat="1" applyFont="1" applyBorder="1" applyAlignment="1">
      <alignment horizontal="center" wrapText="1"/>
    </xf>
    <xf numFmtId="0" fontId="27" fillId="0" borderId="4" xfId="0" applyFont="1" applyBorder="1" applyAlignment="1">
      <alignment horizontal="center" vertical="center" wrapText="1"/>
    </xf>
    <xf numFmtId="3" fontId="26" fillId="0" borderId="0" xfId="2" applyNumberFormat="1" applyFont="1" applyAlignment="1">
      <alignment horizontal="center"/>
    </xf>
    <xf numFmtId="49" fontId="26" fillId="0" borderId="4" xfId="2" applyNumberFormat="1" applyFont="1" applyBorder="1" applyAlignment="1">
      <alignment horizontal="center"/>
    </xf>
    <xf numFmtId="0" fontId="18" fillId="0" borderId="4" xfId="0" applyFont="1" applyBorder="1"/>
    <xf numFmtId="3" fontId="18" fillId="0" borderId="4" xfId="0" applyNumberFormat="1" applyFont="1" applyBorder="1"/>
    <xf numFmtId="0" fontId="19" fillId="0" borderId="4" xfId="0" applyFont="1" applyBorder="1"/>
    <xf numFmtId="3" fontId="19" fillId="0" borderId="4" xfId="0" applyNumberFormat="1" applyFont="1" applyBorder="1"/>
    <xf numFmtId="0" fontId="30" fillId="0" borderId="0" xfId="4" applyProtection="1">
      <protection locked="0"/>
    </xf>
    <xf numFmtId="0" fontId="30" fillId="0" borderId="0" xfId="4"/>
    <xf numFmtId="0" fontId="30" fillId="0" borderId="0" xfId="4" applyAlignment="1" applyProtection="1">
      <alignment horizontal="right" vertical="center" indent="1"/>
      <protection locked="0"/>
    </xf>
    <xf numFmtId="166" fontId="34" fillId="0" borderId="0" xfId="4" applyNumberFormat="1" applyFont="1" applyAlignment="1" applyProtection="1">
      <alignment horizontal="left" vertical="center"/>
      <protection locked="0"/>
    </xf>
    <xf numFmtId="0" fontId="35" fillId="0" borderId="0" xfId="0" applyFont="1" applyAlignment="1" applyProtection="1">
      <alignment horizontal="right" vertical="center"/>
      <protection locked="0"/>
    </xf>
    <xf numFmtId="0" fontId="39" fillId="0" borderId="23" xfId="4" applyFont="1" applyBorder="1" applyAlignment="1">
      <alignment horizontal="center" vertical="center" wrapText="1"/>
    </xf>
    <xf numFmtId="0" fontId="39" fillId="0" borderId="24" xfId="4" applyFont="1" applyBorder="1" applyAlignment="1">
      <alignment horizontal="center" vertical="center" wrapText="1"/>
    </xf>
    <xf numFmtId="0" fontId="40" fillId="0" borderId="24" xfId="4" applyFont="1" applyBorder="1" applyAlignment="1">
      <alignment horizontal="center" vertical="center" wrapText="1"/>
    </xf>
    <xf numFmtId="0" fontId="40" fillId="0" borderId="35" xfId="4" applyFont="1" applyBorder="1" applyAlignment="1">
      <alignment horizontal="center" vertical="center" wrapText="1"/>
    </xf>
    <xf numFmtId="166" fontId="40" fillId="0" borderId="36" xfId="0" applyNumberFormat="1" applyFont="1" applyBorder="1" applyAlignment="1">
      <alignment horizontal="center" vertical="center" wrapText="1"/>
    </xf>
    <xf numFmtId="0" fontId="41" fillId="0" borderId="0" xfId="4" applyFont="1"/>
    <xf numFmtId="0" fontId="39" fillId="0" borderId="37" xfId="4" applyFont="1" applyBorder="1" applyAlignment="1">
      <alignment horizontal="left" vertical="center" wrapText="1" indent="1"/>
    </xf>
    <xf numFmtId="0" fontId="39" fillId="0" borderId="38" xfId="4" applyFont="1" applyBorder="1" applyAlignment="1">
      <alignment horizontal="left" vertical="center" wrapText="1" indent="1"/>
    </xf>
    <xf numFmtId="166" fontId="39" fillId="0" borderId="38" xfId="4" applyNumberFormat="1" applyFont="1" applyBorder="1" applyAlignment="1">
      <alignment horizontal="right" vertical="center" wrapText="1" indent="1"/>
    </xf>
    <xf numFmtId="166" fontId="39" fillId="0" borderId="39" xfId="4" applyNumberFormat="1" applyFont="1" applyBorder="1" applyAlignment="1">
      <alignment horizontal="right" vertical="center" wrapText="1" indent="1"/>
    </xf>
    <xf numFmtId="0" fontId="42" fillId="0" borderId="0" xfId="4" applyFont="1"/>
    <xf numFmtId="49" fontId="41" fillId="0" borderId="40" xfId="4" applyNumberFormat="1" applyFont="1" applyBorder="1" applyAlignment="1">
      <alignment horizontal="left" vertical="center" wrapText="1" indent="1"/>
    </xf>
    <xf numFmtId="0" fontId="43" fillId="0" borderId="15" xfId="0" applyFont="1" applyBorder="1" applyAlignment="1">
      <alignment horizontal="left" wrapText="1" indent="1"/>
    </xf>
    <xf numFmtId="166" fontId="41" fillId="0" borderId="15" xfId="4" applyNumberFormat="1" applyFont="1" applyBorder="1" applyAlignment="1" applyProtection="1">
      <alignment horizontal="right" vertical="center" wrapText="1" indent="1"/>
      <protection locked="0"/>
    </xf>
    <xf numFmtId="166" fontId="41" fillId="0" borderId="15" xfId="4" applyNumberFormat="1" applyFont="1" applyBorder="1" applyAlignment="1">
      <alignment horizontal="right" vertical="center" wrapText="1" indent="1"/>
    </xf>
    <xf numFmtId="166" fontId="41" fillId="0" borderId="41" xfId="4" applyNumberFormat="1" applyFont="1" applyBorder="1" applyAlignment="1">
      <alignment horizontal="right" vertical="center" wrapText="1" indent="1"/>
    </xf>
    <xf numFmtId="49" fontId="41" fillId="0" borderId="42" xfId="4" applyNumberFormat="1" applyFont="1" applyBorder="1" applyAlignment="1">
      <alignment horizontal="left" vertical="center" wrapText="1" indent="1"/>
    </xf>
    <xf numFmtId="0" fontId="43" fillId="0" borderId="4" xfId="0" applyFont="1" applyBorder="1" applyAlignment="1">
      <alignment horizontal="left" wrapText="1" indent="1"/>
    </xf>
    <xf numFmtId="166" fontId="41" fillId="0" borderId="4" xfId="4" applyNumberFormat="1" applyFont="1" applyBorder="1" applyAlignment="1" applyProtection="1">
      <alignment horizontal="right" vertical="center" wrapText="1" indent="1"/>
      <protection locked="0"/>
    </xf>
    <xf numFmtId="0" fontId="43" fillId="0" borderId="4" xfId="0" applyFont="1" applyBorder="1" applyAlignment="1">
      <alignment horizontal="left" vertical="center" wrapText="1" indent="1"/>
    </xf>
    <xf numFmtId="49" fontId="41" fillId="0" borderId="43" xfId="4" applyNumberFormat="1" applyFont="1" applyBorder="1" applyAlignment="1">
      <alignment horizontal="left" vertical="center" wrapText="1" indent="1"/>
    </xf>
    <xf numFmtId="0" fontId="43" fillId="0" borderId="25" xfId="0" applyFont="1" applyBorder="1" applyAlignment="1">
      <alignment horizontal="left" vertical="center" wrapText="1" indent="1"/>
    </xf>
    <xf numFmtId="0" fontId="44" fillId="0" borderId="38" xfId="0" applyFont="1" applyBorder="1" applyAlignment="1">
      <alignment horizontal="left" vertical="center" wrapText="1" indent="1"/>
    </xf>
    <xf numFmtId="166" fontId="41" fillId="0" borderId="25" xfId="4" applyNumberFormat="1" applyFont="1" applyBorder="1" applyAlignment="1" applyProtection="1">
      <alignment horizontal="right" vertical="center" wrapText="1" indent="1"/>
      <protection locked="0"/>
    </xf>
    <xf numFmtId="166" fontId="41" fillId="0" borderId="44" xfId="4" applyNumberFormat="1" applyFont="1" applyBorder="1" applyAlignment="1" applyProtection="1">
      <alignment horizontal="right" vertical="center" wrapText="1" indent="1"/>
      <protection locked="0"/>
    </xf>
    <xf numFmtId="0" fontId="43" fillId="0" borderId="25" xfId="0" applyFont="1" applyBorder="1" applyAlignment="1">
      <alignment horizontal="left" wrapText="1" indent="1"/>
    </xf>
    <xf numFmtId="166" fontId="41" fillId="0" borderId="44" xfId="4" applyNumberFormat="1" applyFont="1" applyBorder="1" applyAlignment="1">
      <alignment horizontal="right" vertical="center" wrapText="1" indent="1"/>
    </xf>
    <xf numFmtId="166" fontId="45" fillId="0" borderId="38" xfId="4" applyNumberFormat="1" applyFont="1" applyBorder="1" applyAlignment="1">
      <alignment horizontal="right" vertical="center" wrapText="1" indent="1"/>
    </xf>
    <xf numFmtId="166" fontId="45" fillId="0" borderId="39" xfId="4" applyNumberFormat="1" applyFont="1" applyBorder="1" applyAlignment="1">
      <alignment horizontal="right" vertical="center" wrapText="1" indent="1"/>
    </xf>
    <xf numFmtId="0" fontId="43" fillId="0" borderId="25" xfId="0" applyFont="1" applyBorder="1" applyAlignment="1">
      <alignment horizontal="left" indent="1"/>
    </xf>
    <xf numFmtId="166" fontId="46" fillId="0" borderId="4" xfId="4" applyNumberFormat="1" applyFont="1" applyBorder="1" applyAlignment="1" applyProtection="1">
      <alignment horizontal="right" vertical="center" wrapText="1" indent="1"/>
      <protection locked="0"/>
    </xf>
    <xf numFmtId="166" fontId="46" fillId="0" borderId="15" xfId="4" applyNumberFormat="1" applyFont="1" applyBorder="1" applyAlignment="1" applyProtection="1">
      <alignment horizontal="right" vertical="center" wrapText="1" indent="1"/>
      <protection locked="0"/>
    </xf>
    <xf numFmtId="166" fontId="46" fillId="0" borderId="15" xfId="4" applyNumberFormat="1" applyFont="1" applyBorder="1" applyAlignment="1">
      <alignment horizontal="right" vertical="center" wrapText="1" indent="1"/>
    </xf>
    <xf numFmtId="166" fontId="46" fillId="0" borderId="25" xfId="4" applyNumberFormat="1" applyFont="1" applyBorder="1" applyAlignment="1" applyProtection="1">
      <alignment horizontal="right" vertical="center" wrapText="1" indent="1"/>
      <protection locked="0"/>
    </xf>
    <xf numFmtId="166" fontId="46" fillId="0" borderId="44" xfId="4" applyNumberFormat="1" applyFont="1" applyBorder="1" applyAlignment="1" applyProtection="1">
      <alignment horizontal="right" vertical="center" wrapText="1" indent="1"/>
      <protection locked="0"/>
    </xf>
    <xf numFmtId="166" fontId="46" fillId="0" borderId="44" xfId="4" applyNumberFormat="1" applyFont="1" applyBorder="1" applyAlignment="1">
      <alignment horizontal="right" vertical="center" wrapText="1" indent="1"/>
    </xf>
    <xf numFmtId="49" fontId="41" fillId="0" borderId="45" xfId="4" applyNumberFormat="1" applyFont="1" applyBorder="1" applyAlignment="1">
      <alignment horizontal="left" vertical="center" wrapText="1" indent="1"/>
    </xf>
    <xf numFmtId="0" fontId="43" fillId="0" borderId="33" xfId="0" applyFont="1" applyBorder="1" applyAlignment="1">
      <alignment horizontal="left" vertical="center" wrapText="1" indent="1"/>
    </xf>
    <xf numFmtId="166" fontId="46" fillId="0" borderId="33" xfId="4" applyNumberFormat="1" applyFont="1" applyBorder="1" applyAlignment="1" applyProtection="1">
      <alignment horizontal="right" vertical="center" wrapText="1" indent="1"/>
      <protection locked="0"/>
    </xf>
    <xf numFmtId="166" fontId="46" fillId="0" borderId="33" xfId="4" applyNumberFormat="1" applyFont="1" applyBorder="1" applyAlignment="1">
      <alignment horizontal="right" vertical="center" wrapText="1" indent="1"/>
    </xf>
    <xf numFmtId="166" fontId="46" fillId="0" borderId="41" xfId="4" applyNumberFormat="1" applyFont="1" applyBorder="1" applyAlignment="1">
      <alignment horizontal="right" vertical="center" wrapText="1" indent="1"/>
    </xf>
    <xf numFmtId="166" fontId="46" fillId="0" borderId="4" xfId="4" applyNumberFormat="1" applyFont="1" applyBorder="1" applyAlignment="1">
      <alignment horizontal="right" vertical="center" wrapText="1" indent="1"/>
    </xf>
    <xf numFmtId="166" fontId="46" fillId="0" borderId="47" xfId="4" applyNumberFormat="1" applyFont="1" applyBorder="1" applyAlignment="1">
      <alignment horizontal="right" vertical="center" wrapText="1" indent="1"/>
    </xf>
    <xf numFmtId="0" fontId="39" fillId="0" borderId="37" xfId="4" applyFont="1" applyBorder="1" applyAlignment="1">
      <alignment horizontal="left" vertical="center" wrapText="1"/>
    </xf>
    <xf numFmtId="0" fontId="44" fillId="0" borderId="37" xfId="0" applyFont="1" applyBorder="1" applyAlignment="1">
      <alignment vertical="center" wrapText="1"/>
    </xf>
    <xf numFmtId="0" fontId="43" fillId="0" borderId="33" xfId="0" applyFont="1" applyBorder="1" applyAlignment="1">
      <alignment vertical="center" wrapText="1"/>
    </xf>
    <xf numFmtId="166" fontId="46" fillId="0" borderId="46" xfId="4" applyNumberFormat="1" applyFont="1" applyBorder="1" applyAlignment="1">
      <alignment horizontal="right" vertical="center" wrapText="1" indent="1"/>
    </xf>
    <xf numFmtId="0" fontId="43" fillId="0" borderId="44" xfId="0" applyFont="1" applyBorder="1" applyAlignment="1">
      <alignment horizontal="left" vertical="center" wrapText="1" indent="1"/>
    </xf>
    <xf numFmtId="0" fontId="43" fillId="0" borderId="40" xfId="0" applyFont="1" applyBorder="1" applyAlignment="1">
      <alignment wrapText="1"/>
    </xf>
    <xf numFmtId="0" fontId="43" fillId="0" borderId="42" xfId="0" applyFont="1" applyBorder="1" applyAlignment="1">
      <alignment wrapText="1"/>
    </xf>
    <xf numFmtId="0" fontId="43" fillId="0" borderId="43" xfId="0" applyFont="1" applyBorder="1" applyAlignment="1">
      <alignment wrapText="1"/>
    </xf>
    <xf numFmtId="166" fontId="39" fillId="0" borderId="38" xfId="4" applyNumberFormat="1" applyFont="1" applyBorder="1" applyAlignment="1" applyProtection="1">
      <alignment horizontal="right" vertical="center" wrapText="1" indent="1"/>
      <protection locked="0"/>
    </xf>
    <xf numFmtId="0" fontId="44" fillId="0" borderId="30" xfId="0" applyFont="1" applyBorder="1" applyAlignment="1">
      <alignment vertical="center" wrapText="1"/>
    </xf>
    <xf numFmtId="0" fontId="44" fillId="0" borderId="31" xfId="0" applyFont="1" applyBorder="1" applyAlignment="1">
      <alignment horizontal="left" vertical="center" wrapText="1" indent="1"/>
    </xf>
    <xf numFmtId="0" fontId="33" fillId="0" borderId="0" xfId="4" applyFont="1" applyAlignment="1">
      <alignment horizontal="center" vertical="center" wrapText="1"/>
    </xf>
    <xf numFmtId="0" fontId="33" fillId="0" borderId="0" xfId="4" applyFont="1" applyAlignment="1">
      <alignment vertical="center" wrapText="1"/>
    </xf>
    <xf numFmtId="166" fontId="33" fillId="0" borderId="0" xfId="4" applyNumberFormat="1" applyFont="1" applyAlignment="1">
      <alignment horizontal="right" vertical="center" wrapText="1" indent="1"/>
    </xf>
    <xf numFmtId="0" fontId="35" fillId="0" borderId="22" xfId="0" applyFont="1" applyBorder="1" applyAlignment="1">
      <alignment horizontal="right"/>
    </xf>
    <xf numFmtId="0" fontId="39" fillId="0" borderId="37" xfId="4" applyFont="1" applyBorder="1" applyAlignment="1">
      <alignment horizontal="center" vertical="center" wrapText="1"/>
    </xf>
    <xf numFmtId="0" fontId="39" fillId="0" borderId="38" xfId="4" applyFont="1" applyBorder="1" applyAlignment="1">
      <alignment horizontal="center" vertical="center" wrapText="1"/>
    </xf>
    <xf numFmtId="0" fontId="39" fillId="0" borderId="23" xfId="4" applyFont="1" applyBorder="1" applyAlignment="1">
      <alignment horizontal="left" vertical="center" wrapText="1" indent="1"/>
    </xf>
    <xf numFmtId="0" fontId="39" fillId="0" borderId="24" xfId="4" applyFont="1" applyBorder="1" applyAlignment="1">
      <alignment vertical="center" wrapText="1"/>
    </xf>
    <xf numFmtId="166" fontId="39" fillId="0" borderId="24" xfId="4" applyNumberFormat="1" applyFont="1" applyBorder="1" applyAlignment="1">
      <alignment horizontal="right" vertical="center" wrapText="1" indent="1"/>
    </xf>
    <xf numFmtId="166" fontId="39" fillId="0" borderId="48" xfId="4" applyNumberFormat="1" applyFont="1" applyBorder="1" applyAlignment="1">
      <alignment horizontal="right" vertical="center" wrapText="1" indent="1"/>
    </xf>
    <xf numFmtId="49" fontId="41" fillId="0" borderId="49" xfId="4" applyNumberFormat="1" applyFont="1" applyBorder="1" applyAlignment="1">
      <alignment horizontal="left" vertical="center" wrapText="1" indent="1"/>
    </xf>
    <xf numFmtId="166" fontId="41" fillId="0" borderId="27" xfId="4" applyNumberFormat="1" applyFont="1" applyBorder="1" applyAlignment="1" applyProtection="1">
      <alignment horizontal="right" vertical="center" wrapText="1" indent="1"/>
      <protection locked="0"/>
    </xf>
    <xf numFmtId="166" fontId="41" fillId="0" borderId="27" xfId="4" applyNumberFormat="1" applyFont="1" applyBorder="1" applyAlignment="1">
      <alignment horizontal="right" vertical="center" wrapText="1" indent="1"/>
    </xf>
    <xf numFmtId="166" fontId="41" fillId="0" borderId="50" xfId="4" applyNumberFormat="1" applyFont="1" applyBorder="1" applyAlignment="1">
      <alignment horizontal="right" vertical="center" wrapText="1" indent="1"/>
    </xf>
    <xf numFmtId="0" fontId="41" fillId="0" borderId="4" xfId="4" applyFont="1" applyBorder="1" applyAlignment="1">
      <alignment horizontal="left" vertical="center" wrapText="1" indent="1"/>
    </xf>
    <xf numFmtId="166" fontId="41" fillId="0" borderId="4" xfId="4" applyNumberFormat="1" applyFont="1" applyBorder="1" applyAlignment="1">
      <alignment horizontal="right" vertical="center" wrapText="1" indent="1"/>
    </xf>
    <xf numFmtId="166" fontId="41" fillId="0" borderId="47" xfId="4" applyNumberFormat="1" applyFont="1" applyBorder="1" applyAlignment="1">
      <alignment horizontal="right" vertical="center" wrapText="1" indent="1"/>
    </xf>
    <xf numFmtId="166" fontId="41" fillId="0" borderId="25" xfId="4" applyNumberFormat="1" applyFont="1" applyBorder="1" applyAlignment="1">
      <alignment horizontal="right" vertical="center" wrapText="1" indent="1"/>
    </xf>
    <xf numFmtId="166" fontId="41" fillId="0" borderId="51" xfId="4" applyNumberFormat="1" applyFont="1" applyBorder="1" applyAlignment="1">
      <alignment horizontal="right" vertical="center" wrapText="1" indent="1"/>
    </xf>
    <xf numFmtId="0" fontId="41" fillId="0" borderId="0" xfId="4" applyFont="1" applyAlignment="1">
      <alignment horizontal="left" vertical="center" wrapText="1" indent="1"/>
    </xf>
    <xf numFmtId="0" fontId="41" fillId="0" borderId="4" xfId="4" applyFont="1" applyBorder="1" applyAlignment="1">
      <alignment horizontal="left" vertical="center" wrapText="1" indent="6"/>
    </xf>
    <xf numFmtId="49" fontId="41" fillId="0" borderId="53" xfId="4" applyNumberFormat="1" applyFont="1" applyBorder="1" applyAlignment="1">
      <alignment horizontal="left" vertical="center" wrapText="1" indent="1"/>
    </xf>
    <xf numFmtId="166" fontId="41" fillId="0" borderId="33" xfId="4" applyNumberFormat="1" applyFont="1" applyBorder="1" applyAlignment="1" applyProtection="1">
      <alignment horizontal="right" vertical="center" wrapText="1" indent="1"/>
      <protection locked="0"/>
    </xf>
    <xf numFmtId="0" fontId="39" fillId="0" borderId="30" xfId="4" applyFont="1" applyBorder="1" applyAlignment="1">
      <alignment horizontal="left" vertical="center" wrapText="1" indent="1"/>
    </xf>
    <xf numFmtId="0" fontId="39" fillId="0" borderId="31" xfId="4" applyFont="1" applyBorder="1" applyAlignment="1">
      <alignment vertical="center" wrapText="1"/>
    </xf>
    <xf numFmtId="166" fontId="39" fillId="0" borderId="31" xfId="4" applyNumberFormat="1" applyFont="1" applyBorder="1" applyAlignment="1">
      <alignment horizontal="right" vertical="center" wrapText="1" indent="1"/>
    </xf>
    <xf numFmtId="166" fontId="39" fillId="0" borderId="54" xfId="4" applyNumberFormat="1" applyFont="1" applyBorder="1" applyAlignment="1">
      <alignment horizontal="right" vertical="center" wrapText="1" indent="1"/>
    </xf>
    <xf numFmtId="166" fontId="41" fillId="0" borderId="3" xfId="4" applyNumberFormat="1" applyFont="1" applyBorder="1" applyAlignment="1" applyProtection="1">
      <alignment horizontal="right" vertical="center" wrapText="1" indent="1"/>
      <protection locked="0"/>
    </xf>
    <xf numFmtId="0" fontId="41" fillId="0" borderId="25" xfId="4" applyFont="1" applyBorder="1" applyAlignment="1">
      <alignment horizontal="left" vertical="center" wrapText="1" indent="1"/>
    </xf>
    <xf numFmtId="166" fontId="41" fillId="0" borderId="52" xfId="4" applyNumberFormat="1" applyFont="1" applyBorder="1" applyAlignment="1" applyProtection="1">
      <alignment horizontal="right" vertical="center" wrapText="1" indent="1"/>
      <protection locked="0"/>
    </xf>
    <xf numFmtId="0" fontId="41" fillId="0" borderId="15" xfId="4" applyFont="1" applyBorder="1" applyAlignment="1">
      <alignment horizontal="left" vertical="center" wrapText="1" indent="6"/>
    </xf>
    <xf numFmtId="166" fontId="41" fillId="0" borderId="1" xfId="4" applyNumberFormat="1" applyFont="1" applyBorder="1" applyAlignment="1" applyProtection="1">
      <alignment horizontal="right" vertical="center" wrapText="1" indent="1"/>
      <protection locked="0"/>
    </xf>
    <xf numFmtId="0" fontId="45" fillId="0" borderId="38" xfId="4" applyFont="1" applyBorder="1" applyAlignment="1">
      <alignment horizontal="left" vertical="center" wrapText="1" indent="1"/>
    </xf>
    <xf numFmtId="166" fontId="39" fillId="0" borderId="55" xfId="4" applyNumberFormat="1" applyFont="1" applyBorder="1" applyAlignment="1">
      <alignment horizontal="right" vertical="center" wrapText="1" indent="1"/>
    </xf>
    <xf numFmtId="0" fontId="41" fillId="0" borderId="15" xfId="4" applyFont="1" applyBorder="1" applyAlignment="1">
      <alignment horizontal="left" vertical="center" wrapText="1" indent="1"/>
    </xf>
    <xf numFmtId="166" fontId="45" fillId="0" borderId="55" xfId="4" applyNumberFormat="1" applyFont="1" applyBorder="1" applyAlignment="1">
      <alignment horizontal="right" vertical="center" wrapText="1" indent="1"/>
    </xf>
    <xf numFmtId="0" fontId="41" fillId="0" borderId="44" xfId="4" applyFont="1" applyBorder="1" applyAlignment="1">
      <alignment horizontal="left" vertical="center" wrapText="1" indent="1"/>
    </xf>
    <xf numFmtId="166" fontId="44" fillId="0" borderId="38" xfId="0" applyNumberFormat="1" applyFont="1" applyBorder="1" applyAlignment="1">
      <alignment horizontal="right" vertical="center" wrapText="1" indent="1"/>
    </xf>
    <xf numFmtId="166" fontId="44" fillId="0" borderId="55" xfId="0" applyNumberFormat="1" applyFont="1" applyBorder="1" applyAlignment="1">
      <alignment horizontal="right" vertical="center" wrapText="1" indent="1"/>
    </xf>
    <xf numFmtId="166" fontId="44" fillId="0" borderId="39" xfId="0" applyNumberFormat="1" applyFont="1" applyBorder="1" applyAlignment="1">
      <alignment horizontal="right" vertical="center" wrapText="1" indent="1"/>
    </xf>
    <xf numFmtId="166" fontId="44" fillId="0" borderId="38" xfId="0" applyNumberFormat="1" applyFont="1" applyBorder="1" applyAlignment="1" applyProtection="1">
      <alignment horizontal="right" vertical="center" wrapText="1" indent="1"/>
      <protection locked="0"/>
    </xf>
    <xf numFmtId="166" fontId="44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41" fillId="0" borderId="39" xfId="4" applyNumberFormat="1" applyFont="1" applyBorder="1" applyAlignment="1">
      <alignment horizontal="right" vertical="center" wrapText="1" indent="1"/>
    </xf>
    <xf numFmtId="166" fontId="44" fillId="0" borderId="56" xfId="0" applyNumberFormat="1" applyFont="1" applyBorder="1" applyAlignment="1" applyProtection="1">
      <alignment horizontal="right" vertical="center" wrapText="1" indent="1"/>
      <protection locked="0"/>
    </xf>
    <xf numFmtId="166" fontId="44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44" fillId="0" borderId="44" xfId="0" applyNumberFormat="1" applyFont="1" applyBorder="1" applyAlignment="1">
      <alignment horizontal="right" vertical="center" wrapText="1" indent="1"/>
    </xf>
    <xf numFmtId="166" fontId="47" fillId="0" borderId="38" xfId="0" quotePrefix="1" applyNumberFormat="1" applyFont="1" applyBorder="1" applyAlignment="1">
      <alignment horizontal="right" vertical="center" wrapText="1" indent="1"/>
    </xf>
    <xf numFmtId="166" fontId="47" fillId="0" borderId="55" xfId="0" quotePrefix="1" applyNumberFormat="1" applyFont="1" applyBorder="1" applyAlignment="1">
      <alignment horizontal="right" vertical="center" wrapText="1" indent="1"/>
    </xf>
    <xf numFmtId="166" fontId="47" fillId="0" borderId="39" xfId="0" quotePrefix="1" applyNumberFormat="1" applyFont="1" applyBorder="1" applyAlignment="1">
      <alignment horizontal="right" vertical="center" wrapText="1" indent="1"/>
    </xf>
    <xf numFmtId="0" fontId="32" fillId="0" borderId="0" xfId="4" applyFont="1"/>
    <xf numFmtId="0" fontId="44" fillId="0" borderId="30" xfId="0" applyFont="1" applyBorder="1" applyAlignment="1">
      <alignment horizontal="left" vertical="center" wrapText="1" indent="1"/>
    </xf>
    <xf numFmtId="0" fontId="47" fillId="0" borderId="31" xfId="0" applyFont="1" applyBorder="1" applyAlignment="1">
      <alignment horizontal="left" vertical="center" wrapText="1" indent="1"/>
    </xf>
    <xf numFmtId="166" fontId="48" fillId="0" borderId="0" xfId="4" applyNumberFormat="1" applyFont="1" applyAlignment="1">
      <alignment horizontal="right" vertical="center" indent="1"/>
    </xf>
    <xf numFmtId="0" fontId="48" fillId="0" borderId="0" xfId="4" applyFont="1"/>
    <xf numFmtId="166" fontId="48" fillId="0" borderId="0" xfId="4" applyNumberFormat="1" applyFont="1"/>
    <xf numFmtId="0" fontId="35" fillId="0" borderId="22" xfId="0" applyFont="1" applyBorder="1" applyAlignment="1">
      <alignment horizontal="right" vertical="center"/>
    </xf>
    <xf numFmtId="0" fontId="39" fillId="0" borderId="38" xfId="4" applyFont="1" applyBorder="1" applyAlignment="1">
      <alignment vertical="center" wrapText="1"/>
    </xf>
    <xf numFmtId="166" fontId="39" fillId="0" borderId="57" xfId="4" applyNumberFormat="1" applyFont="1" applyBorder="1" applyAlignment="1">
      <alignment horizontal="right" vertical="center" wrapText="1" indent="1"/>
    </xf>
    <xf numFmtId="0" fontId="30" fillId="0" borderId="0" xfId="4" applyAlignment="1">
      <alignment horizontal="right" vertical="center" indent="1"/>
    </xf>
    <xf numFmtId="0" fontId="28" fillId="0" borderId="0" xfId="0" applyFont="1"/>
    <xf numFmtId="0" fontId="51" fillId="0" borderId="0" xfId="0" applyFont="1" applyAlignment="1">
      <alignment horizontal="center" vertical="center" wrapText="1"/>
    </xf>
    <xf numFmtId="0" fontId="15" fillId="0" borderId="42" xfId="0" applyFont="1" applyBorder="1" applyAlignment="1">
      <alignment horizontal="center" vertical="top" wrapText="1"/>
    </xf>
    <xf numFmtId="0" fontId="15" fillId="0" borderId="64" xfId="0" applyFont="1" applyBorder="1" applyAlignment="1">
      <alignment horizontal="left" vertical="top" wrapText="1"/>
    </xf>
    <xf numFmtId="3" fontId="15" fillId="0" borderId="40" xfId="0" applyNumberFormat="1" applyFont="1" applyBorder="1" applyAlignment="1">
      <alignment horizontal="right" vertical="top" wrapText="1"/>
    </xf>
    <xf numFmtId="3" fontId="15" fillId="0" borderId="15" xfId="0" applyNumberFormat="1" applyFont="1" applyBorder="1" applyAlignment="1">
      <alignment horizontal="right" vertical="top" wrapText="1"/>
    </xf>
    <xf numFmtId="3" fontId="15" fillId="0" borderId="64" xfId="0" applyNumberFormat="1" applyFont="1" applyBorder="1" applyAlignment="1">
      <alignment horizontal="right" vertical="top" wrapText="1"/>
    </xf>
    <xf numFmtId="0" fontId="15" fillId="0" borderId="65" xfId="0" applyFont="1" applyBorder="1" applyAlignment="1">
      <alignment horizontal="left" vertical="top" wrapText="1"/>
    </xf>
    <xf numFmtId="3" fontId="15" fillId="0" borderId="42" xfId="0" applyNumberFormat="1" applyFont="1" applyBorder="1" applyAlignment="1">
      <alignment horizontal="right" vertical="top" wrapText="1"/>
    </xf>
    <xf numFmtId="3" fontId="15" fillId="0" borderId="4" xfId="0" applyNumberFormat="1" applyFont="1" applyBorder="1" applyAlignment="1">
      <alignment horizontal="right" vertical="top" wrapText="1"/>
    </xf>
    <xf numFmtId="3" fontId="15" fillId="0" borderId="65" xfId="0" applyNumberFormat="1" applyFont="1" applyBorder="1" applyAlignment="1">
      <alignment horizontal="right" vertical="top" wrapText="1"/>
    </xf>
    <xf numFmtId="0" fontId="16" fillId="0" borderId="65" xfId="0" applyFont="1" applyBorder="1" applyAlignment="1">
      <alignment horizontal="left" vertical="top" wrapText="1"/>
    </xf>
    <xf numFmtId="3" fontId="16" fillId="0" borderId="42" xfId="0" applyNumberFormat="1" applyFont="1" applyBorder="1" applyAlignment="1">
      <alignment horizontal="right" vertical="top" wrapText="1"/>
    </xf>
    <xf numFmtId="3" fontId="16" fillId="0" borderId="4" xfId="0" applyNumberFormat="1" applyFont="1" applyBorder="1" applyAlignment="1">
      <alignment horizontal="right" vertical="top" wrapText="1"/>
    </xf>
    <xf numFmtId="3" fontId="16" fillId="0" borderId="65" xfId="0" applyNumberFormat="1" applyFont="1" applyBorder="1" applyAlignment="1">
      <alignment horizontal="right" vertical="top" wrapText="1"/>
    </xf>
    <xf numFmtId="0" fontId="51" fillId="0" borderId="0" xfId="0" applyFont="1"/>
    <xf numFmtId="3" fontId="16" fillId="0" borderId="33" xfId="0" applyNumberFormat="1" applyFont="1" applyBorder="1" applyAlignment="1">
      <alignment horizontal="right" vertical="top" wrapText="1"/>
    </xf>
    <xf numFmtId="0" fontId="15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3" fontId="16" fillId="0" borderId="0" xfId="0" applyNumberFormat="1" applyFont="1" applyAlignment="1">
      <alignment horizontal="right" vertical="top" wrapText="1"/>
    </xf>
    <xf numFmtId="0" fontId="15" fillId="0" borderId="42" xfId="0" quotePrefix="1" applyFont="1" applyBorder="1" applyAlignment="1">
      <alignment horizontal="center" vertical="top" wrapText="1"/>
    </xf>
    <xf numFmtId="166" fontId="0" fillId="0" borderId="0" xfId="0" applyNumberFormat="1" applyAlignment="1">
      <alignment vertical="center" wrapText="1"/>
    </xf>
    <xf numFmtId="166" fontId="33" fillId="0" borderId="0" xfId="0" applyNumberFormat="1" applyFont="1" applyAlignment="1" applyProtection="1">
      <alignment horizontal="centerContinuous" vertical="center" wrapText="1"/>
      <protection locked="0"/>
    </xf>
    <xf numFmtId="166" fontId="0" fillId="0" borderId="0" xfId="0" applyNumberFormat="1" applyAlignment="1">
      <alignment horizontal="centerContinuous" vertical="center"/>
    </xf>
    <xf numFmtId="166" fontId="0" fillId="0" borderId="0" xfId="0" applyNumberFormat="1" applyAlignment="1">
      <alignment horizontal="center" vertical="center" wrapText="1"/>
    </xf>
    <xf numFmtId="166" fontId="35" fillId="0" borderId="0" xfId="0" applyNumberFormat="1" applyFont="1" applyAlignment="1">
      <alignment horizontal="right" vertical="center"/>
    </xf>
    <xf numFmtId="166" fontId="53" fillId="0" borderId="0" xfId="0" applyNumberFormat="1" applyFont="1" applyAlignment="1">
      <alignment horizontal="center" vertical="center" wrapText="1"/>
    </xf>
    <xf numFmtId="166" fontId="45" fillId="0" borderId="67" xfId="0" applyNumberFormat="1" applyFont="1" applyBorder="1" applyAlignment="1">
      <alignment horizontal="center" vertical="center" wrapText="1"/>
    </xf>
    <xf numFmtId="166" fontId="45" fillId="0" borderId="37" xfId="0" applyNumberFormat="1" applyFont="1" applyBorder="1" applyAlignment="1">
      <alignment horizontal="center" vertical="center" wrapText="1"/>
    </xf>
    <xf numFmtId="166" fontId="45" fillId="0" borderId="38" xfId="0" applyNumberFormat="1" applyFont="1" applyBorder="1" applyAlignment="1">
      <alignment horizontal="center" vertical="center" wrapText="1"/>
    </xf>
    <xf numFmtId="166" fontId="45" fillId="0" borderId="55" xfId="0" applyNumberFormat="1" applyFont="1" applyBorder="1" applyAlignment="1">
      <alignment horizontal="center" vertical="center" wrapText="1"/>
    </xf>
    <xf numFmtId="166" fontId="45" fillId="0" borderId="36" xfId="0" applyNumberFormat="1" applyFont="1" applyBorder="1" applyAlignment="1">
      <alignment horizontal="center" vertical="center" wrapText="1"/>
    </xf>
    <xf numFmtId="166" fontId="41" fillId="0" borderId="40" xfId="0" applyNumberFormat="1" applyFont="1" applyBorder="1" applyAlignment="1">
      <alignment horizontal="left" vertical="center" wrapText="1" indent="1"/>
    </xf>
    <xf numFmtId="166" fontId="41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41" fillId="0" borderId="15" xfId="0" applyNumberFormat="1" applyFont="1" applyBorder="1" applyAlignment="1">
      <alignment horizontal="right" vertical="center" wrapText="1" indent="1"/>
    </xf>
    <xf numFmtId="166" fontId="41" fillId="0" borderId="42" xfId="0" applyNumberFormat="1" applyFont="1" applyBorder="1" applyAlignment="1">
      <alignment horizontal="left" vertical="center" wrapText="1" indent="1"/>
    </xf>
    <xf numFmtId="166" fontId="41" fillId="0" borderId="4" xfId="0" applyNumberFormat="1" applyFont="1" applyBorder="1" applyAlignment="1" applyProtection="1">
      <alignment horizontal="right" vertical="center" wrapText="1" indent="1"/>
      <protection locked="0"/>
    </xf>
    <xf numFmtId="166" fontId="41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41" fillId="0" borderId="42" xfId="0" applyNumberFormat="1" applyFont="1" applyBorder="1" applyAlignment="1" applyProtection="1">
      <alignment horizontal="left" vertical="center" wrapText="1" indent="1"/>
      <protection locked="0"/>
    </xf>
    <xf numFmtId="166" fontId="41" fillId="0" borderId="43" xfId="0" applyNumberFormat="1" applyFont="1" applyBorder="1" applyAlignment="1" applyProtection="1">
      <alignment horizontal="left" vertical="center" wrapText="1" indent="1"/>
      <protection locked="0"/>
    </xf>
    <xf numFmtId="166" fontId="45" fillId="0" borderId="37" xfId="0" applyNumberFormat="1" applyFont="1" applyBorder="1" applyAlignment="1">
      <alignment horizontal="left" vertical="center" wrapText="1" indent="1"/>
    </xf>
    <xf numFmtId="166" fontId="45" fillId="0" borderId="38" xfId="0" applyNumberFormat="1" applyFont="1" applyBorder="1" applyAlignment="1">
      <alignment horizontal="right" vertical="center" wrapText="1" indent="1"/>
    </xf>
    <xf numFmtId="166" fontId="45" fillId="0" borderId="39" xfId="0" applyNumberFormat="1" applyFont="1" applyBorder="1" applyAlignment="1">
      <alignment horizontal="right" vertical="center" wrapText="1" indent="1"/>
    </xf>
    <xf numFmtId="166" fontId="46" fillId="0" borderId="53" xfId="0" applyNumberFormat="1" applyFont="1" applyBorder="1" applyAlignment="1">
      <alignment horizontal="left" vertical="center" wrapText="1" indent="1"/>
    </xf>
    <xf numFmtId="166" fontId="46" fillId="0" borderId="42" xfId="0" applyNumberFormat="1" applyFont="1" applyBorder="1" applyAlignment="1">
      <alignment horizontal="left" vertical="center" wrapText="1" indent="1"/>
    </xf>
    <xf numFmtId="166" fontId="46" fillId="0" borderId="4" xfId="0" applyNumberFormat="1" applyFont="1" applyBorder="1" applyAlignment="1" applyProtection="1">
      <alignment horizontal="right" vertical="center" wrapText="1" indent="1"/>
      <protection locked="0"/>
    </xf>
    <xf numFmtId="166" fontId="46" fillId="0" borderId="4" xfId="0" applyNumberFormat="1" applyFont="1" applyBorder="1" applyAlignment="1">
      <alignment horizontal="right" vertical="center" wrapText="1" indent="1"/>
    </xf>
    <xf numFmtId="166" fontId="46" fillId="0" borderId="47" xfId="0" applyNumberFormat="1" applyFont="1" applyBorder="1" applyAlignment="1">
      <alignment horizontal="right" vertical="center" wrapText="1" indent="1"/>
    </xf>
    <xf numFmtId="166" fontId="46" fillId="0" borderId="42" xfId="0" applyNumberFormat="1" applyFont="1" applyBorder="1" applyAlignment="1">
      <alignment horizontal="left" vertical="center" wrapText="1" indent="2"/>
    </xf>
    <xf numFmtId="166" fontId="55" fillId="0" borderId="4" xfId="0" applyNumberFormat="1" applyFont="1" applyBorder="1" applyAlignment="1">
      <alignment horizontal="right" vertical="center" wrapText="1" indent="1"/>
    </xf>
    <xf numFmtId="166" fontId="41" fillId="0" borderId="53" xfId="0" applyNumberFormat="1" applyFont="1" applyBorder="1" applyAlignment="1" applyProtection="1">
      <alignment horizontal="left" vertical="center" wrapText="1" indent="1"/>
      <protection locked="0"/>
    </xf>
    <xf numFmtId="166" fontId="54" fillId="0" borderId="37" xfId="0" applyNumberFormat="1" applyFont="1" applyBorder="1" applyAlignment="1">
      <alignment horizontal="left" vertical="center" wrapText="1" indent="1"/>
    </xf>
    <xf numFmtId="166" fontId="52" fillId="0" borderId="38" xfId="0" applyNumberFormat="1" applyFont="1" applyBorder="1" applyAlignment="1">
      <alignment horizontal="right" vertical="center" wrapText="1" indent="1"/>
    </xf>
    <xf numFmtId="166" fontId="52" fillId="0" borderId="39" xfId="0" applyNumberFormat="1" applyFont="1" applyBorder="1" applyAlignment="1">
      <alignment horizontal="right" vertical="center" wrapText="1" indent="1"/>
    </xf>
    <xf numFmtId="166" fontId="52" fillId="0" borderId="36" xfId="0" applyNumberFormat="1" applyFont="1" applyBorder="1" applyAlignment="1">
      <alignment horizontal="right" vertical="center" wrapText="1" indent="1"/>
    </xf>
    <xf numFmtId="166" fontId="41" fillId="0" borderId="47" xfId="0" applyNumberFormat="1" applyFont="1" applyBorder="1" applyAlignment="1">
      <alignment horizontal="right" vertical="center" wrapText="1" indent="1"/>
    </xf>
    <xf numFmtId="166" fontId="41" fillId="0" borderId="42" xfId="0" quotePrefix="1" applyNumberFormat="1" applyFont="1" applyBorder="1" applyAlignment="1" applyProtection="1">
      <alignment horizontal="left" vertical="center" wrapText="1" indent="6"/>
      <protection locked="0"/>
    </xf>
    <xf numFmtId="166" fontId="46" fillId="0" borderId="42" xfId="0" quotePrefix="1" applyNumberFormat="1" applyFont="1" applyBorder="1" applyAlignment="1" applyProtection="1">
      <alignment horizontal="left" vertical="center" wrapText="1" indent="6"/>
      <protection locked="0"/>
    </xf>
    <xf numFmtId="166" fontId="41" fillId="0" borderId="42" xfId="0" quotePrefix="1" applyNumberFormat="1" applyFont="1" applyBorder="1" applyAlignment="1" applyProtection="1">
      <alignment horizontal="left" vertical="center" wrapText="1" indent="3"/>
      <protection locked="0"/>
    </xf>
    <xf numFmtId="166" fontId="41" fillId="0" borderId="72" xfId="0" applyNumberFormat="1" applyFont="1" applyBorder="1" applyAlignment="1" applyProtection="1">
      <alignment horizontal="right" vertical="center" wrapText="1" indent="1"/>
      <protection locked="0"/>
    </xf>
    <xf numFmtId="166" fontId="41" fillId="0" borderId="53" xfId="0" applyNumberFormat="1" applyFont="1" applyBorder="1" applyAlignment="1">
      <alignment horizontal="left" vertical="center" wrapText="1" indent="1"/>
    </xf>
    <xf numFmtId="166" fontId="41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41" fillId="0" borderId="21" xfId="0" applyNumberFormat="1" applyFont="1" applyBorder="1" applyAlignment="1">
      <alignment horizontal="right" vertical="center" wrapText="1" indent="1"/>
    </xf>
    <xf numFmtId="166" fontId="55" fillId="0" borderId="53" xfId="0" applyNumberFormat="1" applyFont="1" applyBorder="1" applyAlignment="1">
      <alignment horizontal="left" vertical="center" wrapText="1" indent="1"/>
    </xf>
    <xf numFmtId="166" fontId="55" fillId="0" borderId="15" xfId="0" applyNumberFormat="1" applyFont="1" applyBorder="1" applyAlignment="1">
      <alignment horizontal="right" vertical="center" wrapText="1" indent="1"/>
    </xf>
    <xf numFmtId="166" fontId="46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46" fillId="0" borderId="41" xfId="0" applyNumberFormat="1" applyFont="1" applyBorder="1" applyAlignment="1">
      <alignment horizontal="right" vertical="center" wrapText="1" indent="1"/>
    </xf>
    <xf numFmtId="166" fontId="46" fillId="0" borderId="4" xfId="0" applyNumberFormat="1" applyFont="1" applyBorder="1" applyAlignment="1">
      <alignment horizontal="left" vertical="center" wrapText="1" indent="2"/>
    </xf>
    <xf numFmtId="166" fontId="55" fillId="0" borderId="4" xfId="0" applyNumberFormat="1" applyFont="1" applyBorder="1" applyAlignment="1">
      <alignment horizontal="left" vertical="center" wrapText="1" indent="1"/>
    </xf>
    <xf numFmtId="166" fontId="46" fillId="0" borderId="40" xfId="0" applyNumberFormat="1" applyFont="1" applyBorder="1" applyAlignment="1">
      <alignment horizontal="left" vertical="center" wrapText="1" indent="1"/>
    </xf>
    <xf numFmtId="166" fontId="46" fillId="0" borderId="40" xfId="0" applyNumberFormat="1" applyFont="1" applyBorder="1" applyAlignment="1" applyProtection="1">
      <alignment horizontal="left" vertical="center" wrapText="1" indent="1"/>
      <protection locked="0"/>
    </xf>
    <xf numFmtId="166" fontId="41" fillId="0" borderId="40" xfId="0" applyNumberFormat="1" applyFont="1" applyBorder="1" applyAlignment="1" applyProtection="1">
      <alignment horizontal="left" vertical="center" wrapText="1" indent="1"/>
      <protection locked="0"/>
    </xf>
    <xf numFmtId="166" fontId="41" fillId="0" borderId="40" xfId="0" applyNumberFormat="1" applyFont="1" applyBorder="1" applyAlignment="1">
      <alignment horizontal="left" vertical="center" wrapText="1" indent="2"/>
    </xf>
    <xf numFmtId="166" fontId="41" fillId="0" borderId="43" xfId="0" applyNumberFormat="1" applyFont="1" applyBorder="1" applyAlignment="1">
      <alignment horizontal="left" vertical="center" wrapText="1" indent="2"/>
    </xf>
    <xf numFmtId="166" fontId="39" fillId="0" borderId="30" xfId="0" applyNumberFormat="1" applyFont="1" applyBorder="1" applyAlignment="1">
      <alignment horizontal="center" vertical="center" wrapText="1"/>
    </xf>
    <xf numFmtId="166" fontId="39" fillId="0" borderId="31" xfId="0" applyNumberFormat="1" applyFont="1" applyBorder="1" applyAlignment="1">
      <alignment horizontal="center" vertical="center" wrapText="1"/>
    </xf>
    <xf numFmtId="166" fontId="40" fillId="0" borderId="31" xfId="0" applyNumberFormat="1" applyFont="1" applyBorder="1" applyAlignment="1">
      <alignment horizontal="center" vertical="center" wrapText="1"/>
    </xf>
    <xf numFmtId="166" fontId="40" fillId="0" borderId="73" xfId="0" applyNumberFormat="1" applyFont="1" applyBorder="1" applyAlignment="1">
      <alignment horizontal="center" vertical="center" wrapText="1"/>
    </xf>
    <xf numFmtId="166" fontId="41" fillId="0" borderId="4" xfId="0" applyNumberFormat="1" applyFont="1" applyBorder="1" applyAlignment="1" applyProtection="1">
      <alignment vertical="center" wrapText="1"/>
      <protection locked="0"/>
    </xf>
    <xf numFmtId="49" fontId="41" fillId="0" borderId="4" xfId="0" applyNumberFormat="1" applyFont="1" applyBorder="1" applyAlignment="1" applyProtection="1">
      <alignment horizontal="center" vertical="center" wrapText="1"/>
      <protection locked="0"/>
    </xf>
    <xf numFmtId="166" fontId="41" fillId="0" borderId="4" xfId="0" applyNumberFormat="1" applyFont="1" applyBorder="1" applyAlignment="1">
      <alignment vertical="center" wrapText="1"/>
    </xf>
    <xf numFmtId="166" fontId="41" fillId="0" borderId="65" xfId="0" applyNumberFormat="1" applyFont="1" applyBorder="1" applyAlignment="1">
      <alignment vertical="center" wrapText="1"/>
    </xf>
    <xf numFmtId="166" fontId="41" fillId="0" borderId="42" xfId="0" applyNumberFormat="1" applyFont="1" applyBorder="1" applyAlignment="1" applyProtection="1">
      <alignment horizontal="left" vertical="center" wrapText="1"/>
      <protection locked="0"/>
    </xf>
    <xf numFmtId="166" fontId="41" fillId="0" borderId="25" xfId="0" applyNumberFormat="1" applyFont="1" applyBorder="1" applyAlignment="1" applyProtection="1">
      <alignment vertical="center" wrapText="1"/>
      <protection locked="0"/>
    </xf>
    <xf numFmtId="49" fontId="41" fillId="0" borderId="25" xfId="0" applyNumberFormat="1" applyFont="1" applyBorder="1" applyAlignment="1" applyProtection="1">
      <alignment horizontal="center" vertical="center" wrapText="1"/>
      <protection locked="0"/>
    </xf>
    <xf numFmtId="166" fontId="41" fillId="0" borderId="74" xfId="0" applyNumberFormat="1" applyFont="1" applyBorder="1" applyAlignment="1">
      <alignment vertical="center" wrapText="1"/>
    </xf>
    <xf numFmtId="166" fontId="36" fillId="0" borderId="37" xfId="0" applyNumberFormat="1" applyFont="1" applyBorder="1" applyAlignment="1">
      <alignment horizontal="left" vertical="center" wrapText="1"/>
    </xf>
    <xf numFmtId="166" fontId="39" fillId="0" borderId="38" xfId="0" applyNumberFormat="1" applyFont="1" applyBorder="1" applyAlignment="1">
      <alignment vertical="center" wrapText="1"/>
    </xf>
    <xf numFmtId="166" fontId="39" fillId="2" borderId="38" xfId="0" applyNumberFormat="1" applyFont="1" applyFill="1" applyBorder="1" applyAlignment="1">
      <alignment vertical="center" wrapText="1"/>
    </xf>
    <xf numFmtId="166" fontId="39" fillId="0" borderId="36" xfId="0" applyNumberFormat="1" applyFont="1" applyBorder="1" applyAlignment="1">
      <alignment vertical="center" wrapText="1"/>
    </xf>
    <xf numFmtId="166" fontId="0" fillId="0" borderId="0" xfId="0" applyNumberFormat="1" applyAlignment="1" applyProtection="1">
      <alignment horizontal="center" vertical="center" wrapText="1"/>
      <protection locked="0"/>
    </xf>
    <xf numFmtId="166" fontId="0" fillId="0" borderId="0" xfId="0" applyNumberFormat="1" applyAlignment="1" applyProtection="1">
      <alignment vertical="center" wrapText="1"/>
      <protection locked="0"/>
    </xf>
    <xf numFmtId="166" fontId="35" fillId="0" borderId="0" xfId="0" applyNumberFormat="1" applyFont="1" applyAlignment="1" applyProtection="1">
      <alignment horizontal="right" wrapText="1"/>
      <protection locked="0"/>
    </xf>
    <xf numFmtId="166" fontId="28" fillId="0" borderId="0" xfId="0" applyNumberFormat="1" applyFont="1" applyAlignment="1">
      <alignment vertical="center" wrapText="1"/>
    </xf>
    <xf numFmtId="166" fontId="28" fillId="0" borderId="0" xfId="0" applyNumberFormat="1" applyFont="1" applyAlignment="1">
      <alignment horizontal="center" vertical="center" wrapText="1"/>
    </xf>
    <xf numFmtId="166" fontId="19" fillId="0" borderId="0" xfId="0" applyNumberFormat="1" applyFont="1" applyAlignment="1" applyProtection="1">
      <alignment horizontal="centerContinuous" vertical="center" wrapText="1"/>
      <protection locked="0"/>
    </xf>
    <xf numFmtId="166" fontId="28" fillId="0" borderId="0" xfId="0" applyNumberFormat="1" applyFont="1" applyAlignment="1">
      <alignment horizontal="centerContinuous" vertical="center"/>
    </xf>
    <xf numFmtId="166" fontId="61" fillId="0" borderId="0" xfId="0" applyNumberFormat="1" applyFont="1" applyAlignment="1">
      <alignment horizontal="right" vertical="center"/>
    </xf>
    <xf numFmtId="166" fontId="16" fillId="0" borderId="0" xfId="0" applyNumberFormat="1" applyFont="1" applyAlignment="1">
      <alignment horizontal="center" vertical="center" wrapText="1"/>
    </xf>
    <xf numFmtId="166" fontId="44" fillId="0" borderId="67" xfId="0" applyNumberFormat="1" applyFont="1" applyBorder="1" applyAlignment="1">
      <alignment horizontal="center" vertical="center" wrapText="1"/>
    </xf>
    <xf numFmtId="166" fontId="44" fillId="0" borderId="37" xfId="0" applyNumberFormat="1" applyFont="1" applyBorder="1" applyAlignment="1">
      <alignment horizontal="center" vertical="center" wrapText="1"/>
    </xf>
    <xf numFmtId="166" fontId="44" fillId="0" borderId="38" xfId="0" applyNumberFormat="1" applyFont="1" applyBorder="1" applyAlignment="1">
      <alignment horizontal="center" vertical="center" wrapText="1"/>
    </xf>
    <xf numFmtId="166" fontId="44" fillId="0" borderId="55" xfId="0" applyNumberFormat="1" applyFont="1" applyBorder="1" applyAlignment="1">
      <alignment horizontal="center" vertical="center" wrapText="1"/>
    </xf>
    <xf numFmtId="166" fontId="44" fillId="0" borderId="36" xfId="0" applyNumberFormat="1" applyFont="1" applyBorder="1" applyAlignment="1">
      <alignment horizontal="center" vertical="center" wrapText="1"/>
    </xf>
    <xf numFmtId="166" fontId="44" fillId="0" borderId="0" xfId="0" applyNumberFormat="1" applyFont="1" applyAlignment="1">
      <alignment horizontal="center" vertical="center" wrapText="1"/>
    </xf>
    <xf numFmtId="166" fontId="28" fillId="0" borderId="68" xfId="0" applyNumberFormat="1" applyFont="1" applyBorder="1" applyAlignment="1">
      <alignment horizontal="left" vertical="center" wrapText="1" indent="1"/>
    </xf>
    <xf numFmtId="166" fontId="43" fillId="0" borderId="40" xfId="0" applyNumberFormat="1" applyFont="1" applyBorder="1" applyAlignment="1">
      <alignment horizontal="left" vertical="center" wrapText="1" indent="1"/>
    </xf>
    <xf numFmtId="166" fontId="43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43" fillId="0" borderId="15" xfId="0" applyNumberFormat="1" applyFont="1" applyBorder="1" applyAlignment="1">
      <alignment horizontal="right" vertical="center" wrapText="1" indent="1"/>
    </xf>
    <xf numFmtId="166" fontId="43" fillId="0" borderId="41" xfId="0" applyNumberFormat="1" applyFont="1" applyBorder="1" applyAlignment="1">
      <alignment horizontal="right" vertical="center" wrapText="1" indent="1"/>
    </xf>
    <xf numFmtId="166" fontId="28" fillId="0" borderId="69" xfId="0" applyNumberFormat="1" applyFont="1" applyBorder="1" applyAlignment="1">
      <alignment horizontal="left" vertical="center" wrapText="1" indent="1"/>
    </xf>
    <xf numFmtId="166" fontId="43" fillId="0" borderId="42" xfId="0" applyNumberFormat="1" applyFont="1" applyBorder="1" applyAlignment="1">
      <alignment horizontal="left" vertical="center" wrapText="1" indent="1"/>
    </xf>
    <xf numFmtId="166" fontId="43" fillId="0" borderId="4" xfId="0" applyNumberFormat="1" applyFont="1" applyBorder="1" applyAlignment="1" applyProtection="1">
      <alignment horizontal="right" vertical="center" wrapText="1" indent="1"/>
      <protection locked="0"/>
    </xf>
    <xf numFmtId="166" fontId="43" fillId="0" borderId="70" xfId="0" applyNumberFormat="1" applyFont="1" applyBorder="1" applyAlignment="1">
      <alignment horizontal="left" vertical="center" wrapText="1" indent="1"/>
    </xf>
    <xf numFmtId="166" fontId="43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43" fillId="0" borderId="42" xfId="0" applyNumberFormat="1" applyFont="1" applyBorder="1" applyAlignment="1" applyProtection="1">
      <alignment horizontal="left" vertical="center" wrapText="1" indent="1"/>
      <protection locked="0"/>
    </xf>
    <xf numFmtId="166" fontId="43" fillId="0" borderId="0" xfId="0" applyNumberFormat="1" applyFont="1" applyAlignment="1" applyProtection="1">
      <alignment horizontal="left" vertical="center" wrapText="1" indent="1"/>
      <protection locked="0"/>
    </xf>
    <xf numFmtId="166" fontId="43" fillId="0" borderId="43" xfId="0" applyNumberFormat="1" applyFont="1" applyBorder="1" applyAlignment="1" applyProtection="1">
      <alignment horizontal="left" vertical="center" wrapText="1" indent="1"/>
      <protection locked="0"/>
    </xf>
    <xf numFmtId="166" fontId="43" fillId="0" borderId="25" xfId="0" applyNumberFormat="1" applyFont="1" applyBorder="1" applyAlignment="1" applyProtection="1">
      <alignment horizontal="right" vertical="center" wrapText="1" indent="1"/>
      <protection locked="0"/>
    </xf>
    <xf numFmtId="166" fontId="43" fillId="0" borderId="25" xfId="0" applyNumberFormat="1" applyFont="1" applyBorder="1" applyAlignment="1">
      <alignment horizontal="right" vertical="center" wrapText="1" indent="1"/>
    </xf>
    <xf numFmtId="166" fontId="16" fillId="0" borderId="67" xfId="0" applyNumberFormat="1" applyFont="1" applyBorder="1" applyAlignment="1">
      <alignment horizontal="left" vertical="center" wrapText="1" indent="1"/>
    </xf>
    <xf numFmtId="166" fontId="44" fillId="0" borderId="37" xfId="0" applyNumberFormat="1" applyFont="1" applyBorder="1" applyAlignment="1">
      <alignment horizontal="left" vertical="center" wrapText="1" indent="1"/>
    </xf>
    <xf numFmtId="166" fontId="15" fillId="0" borderId="71" xfId="0" applyNumberFormat="1" applyFont="1" applyBorder="1" applyAlignment="1">
      <alignment horizontal="left" vertical="center" wrapText="1" indent="1"/>
    </xf>
    <xf numFmtId="166" fontId="43" fillId="0" borderId="53" xfId="0" applyNumberFormat="1" applyFont="1" applyBorder="1" applyAlignment="1">
      <alignment horizontal="left" vertical="center" wrapText="1" indent="1"/>
    </xf>
    <xf numFmtId="166" fontId="62" fillId="0" borderId="44" xfId="0" applyNumberFormat="1" applyFont="1" applyBorder="1" applyAlignment="1">
      <alignment horizontal="right" vertical="center" wrapText="1" indent="1"/>
    </xf>
    <xf numFmtId="166" fontId="43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43" fillId="0" borderId="21" xfId="0" applyNumberFormat="1" applyFont="1" applyBorder="1" applyAlignment="1">
      <alignment horizontal="right" vertical="center" wrapText="1" indent="1"/>
    </xf>
    <xf numFmtId="166" fontId="15" fillId="0" borderId="69" xfId="0" applyNumberFormat="1" applyFont="1" applyBorder="1" applyAlignment="1">
      <alignment horizontal="left" vertical="center" wrapText="1" indent="1"/>
    </xf>
    <xf numFmtId="166" fontId="43" fillId="0" borderId="4" xfId="0" applyNumberFormat="1" applyFont="1" applyBorder="1" applyAlignment="1">
      <alignment horizontal="right" vertical="center" wrapText="1" indent="1"/>
    </xf>
    <xf numFmtId="166" fontId="43" fillId="0" borderId="47" xfId="0" applyNumberFormat="1" applyFont="1" applyBorder="1" applyAlignment="1">
      <alignment horizontal="right" vertical="center" wrapText="1" indent="1"/>
    </xf>
    <xf numFmtId="166" fontId="43" fillId="0" borderId="42" xfId="0" applyNumberFormat="1" applyFont="1" applyBorder="1" applyAlignment="1">
      <alignment horizontal="left" vertical="center" wrapText="1" indent="2"/>
    </xf>
    <xf numFmtId="166" fontId="62" fillId="0" borderId="4" xfId="0" applyNumberFormat="1" applyFont="1" applyBorder="1" applyAlignment="1">
      <alignment horizontal="right" vertical="center" wrapText="1" indent="1"/>
    </xf>
    <xf numFmtId="166" fontId="43" fillId="0" borderId="44" xfId="0" applyNumberFormat="1" applyFont="1" applyBorder="1" applyAlignment="1">
      <alignment horizontal="right" vertical="center" wrapText="1" indent="1"/>
    </xf>
    <xf numFmtId="166" fontId="28" fillId="0" borderId="71" xfId="0" applyNumberFormat="1" applyFont="1" applyBorder="1" applyAlignment="1">
      <alignment horizontal="left" vertical="center" wrapText="1" indent="1"/>
    </xf>
    <xf numFmtId="166" fontId="43" fillId="0" borderId="53" xfId="0" applyNumberFormat="1" applyFont="1" applyBorder="1" applyAlignment="1" applyProtection="1">
      <alignment horizontal="left" vertical="center" wrapText="1" indent="1"/>
      <protection locked="0"/>
    </xf>
    <xf numFmtId="166" fontId="16" fillId="0" borderId="37" xfId="0" applyNumberFormat="1" applyFont="1" applyBorder="1" applyAlignment="1">
      <alignment horizontal="left" vertical="center" wrapText="1" indent="1"/>
    </xf>
    <xf numFmtId="166" fontId="47" fillId="0" borderId="38" xfId="0" applyNumberFormat="1" applyFont="1" applyBorder="1" applyAlignment="1">
      <alignment horizontal="right" vertical="center" wrapText="1" indent="1"/>
    </xf>
    <xf numFmtId="166" fontId="47" fillId="0" borderId="39" xfId="0" applyNumberFormat="1" applyFont="1" applyBorder="1" applyAlignment="1">
      <alignment horizontal="right" vertical="center" wrapText="1" indent="1"/>
    </xf>
    <xf numFmtId="166" fontId="47" fillId="0" borderId="36" xfId="0" applyNumberFormat="1" applyFont="1" applyBorder="1" applyAlignment="1">
      <alignment horizontal="right" vertical="center" wrapText="1" indent="1"/>
    </xf>
    <xf numFmtId="0" fontId="2" fillId="0" borderId="15" xfId="0" applyFont="1" applyBorder="1"/>
    <xf numFmtId="0" fontId="2" fillId="0" borderId="15" xfId="0" applyFont="1" applyBorder="1" applyAlignment="1">
      <alignment wrapText="1"/>
    </xf>
    <xf numFmtId="0" fontId="65" fillId="0" borderId="0" xfId="0" applyFont="1" applyAlignment="1">
      <alignment horizontal="right" vertical="center"/>
    </xf>
    <xf numFmtId="0" fontId="59" fillId="0" borderId="0" xfId="0" applyFont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10" fillId="0" borderId="2" xfId="0" applyFont="1" applyBorder="1"/>
    <xf numFmtId="0" fontId="64" fillId="0" borderId="0" xfId="0" applyFont="1" applyAlignment="1">
      <alignment horizontal="right" vertical="center"/>
    </xf>
    <xf numFmtId="0" fontId="59" fillId="0" borderId="0" xfId="0" applyFont="1"/>
    <xf numFmtId="0" fontId="60" fillId="0" borderId="0" xfId="4" applyFont="1" applyAlignment="1" applyProtection="1">
      <alignment horizontal="right" vertical="center"/>
      <protection locked="0"/>
    </xf>
    <xf numFmtId="0" fontId="49" fillId="0" borderId="0" xfId="0" applyFont="1" applyAlignment="1">
      <alignment horizontal="center" vertical="center" wrapText="1"/>
    </xf>
    <xf numFmtId="0" fontId="68" fillId="0" borderId="20" xfId="0" applyFont="1" applyBorder="1" applyAlignment="1">
      <alignment vertical="center" wrapText="1"/>
    </xf>
    <xf numFmtId="0" fontId="68" fillId="0" borderId="4" xfId="0" applyFont="1" applyBorder="1" applyAlignment="1">
      <alignment horizontal="left" vertical="center"/>
    </xf>
    <xf numFmtId="167" fontId="68" fillId="0" borderId="4" xfId="6" applyNumberFormat="1" applyFont="1" applyFill="1" applyBorder="1" applyAlignment="1">
      <alignment horizontal="right" vertical="center"/>
    </xf>
    <xf numFmtId="0" fontId="49" fillId="0" borderId="20" xfId="0" applyFont="1" applyBorder="1" applyAlignment="1">
      <alignment vertical="center" wrapText="1"/>
    </xf>
    <xf numFmtId="0" fontId="49" fillId="0" borderId="4" xfId="0" applyFont="1" applyBorder="1" applyAlignment="1">
      <alignment horizontal="left" vertical="center"/>
    </xf>
    <xf numFmtId="167" fontId="49" fillId="0" borderId="4" xfId="6" applyNumberFormat="1" applyFont="1" applyFill="1" applyBorder="1" applyAlignment="1">
      <alignment horizontal="right" vertical="center"/>
    </xf>
    <xf numFmtId="0" fontId="15" fillId="0" borderId="20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68" fillId="0" borderId="4" xfId="0" applyFont="1" applyBorder="1" applyAlignment="1">
      <alignment horizontal="left" vertical="center" wrapText="1"/>
    </xf>
    <xf numFmtId="0" fontId="68" fillId="0" borderId="4" xfId="0" applyFont="1" applyBorder="1" applyAlignment="1">
      <alignment vertical="center" wrapText="1"/>
    </xf>
    <xf numFmtId="0" fontId="15" fillId="3" borderId="20" xfId="0" applyFont="1" applyFill="1" applyBorder="1" applyAlignment="1">
      <alignment vertical="center" wrapText="1"/>
    </xf>
    <xf numFmtId="0" fontId="16" fillId="0" borderId="76" xfId="0" applyFont="1" applyBorder="1" applyAlignment="1">
      <alignment vertical="center" wrapText="1"/>
    </xf>
    <xf numFmtId="0" fontId="49" fillId="0" borderId="25" xfId="0" applyFont="1" applyBorder="1" applyAlignment="1">
      <alignment horizontal="left" vertical="center"/>
    </xf>
    <xf numFmtId="167" fontId="16" fillId="0" borderId="25" xfId="6" applyNumberFormat="1" applyFont="1" applyFill="1" applyBorder="1" applyAlignment="1">
      <alignment horizontal="right" vertical="center"/>
    </xf>
    <xf numFmtId="167" fontId="16" fillId="0" borderId="4" xfId="6" applyNumberFormat="1" applyFont="1" applyFill="1" applyBorder="1" applyAlignment="1">
      <alignment horizontal="right" vertical="center"/>
    </xf>
    <xf numFmtId="0" fontId="68" fillId="0" borderId="20" xfId="0" applyFont="1" applyBorder="1" applyAlignment="1">
      <alignment vertical="center"/>
    </xf>
    <xf numFmtId="0" fontId="68" fillId="0" borderId="75" xfId="0" applyFont="1" applyBorder="1" applyAlignment="1">
      <alignment vertical="center" wrapText="1"/>
    </xf>
    <xf numFmtId="168" fontId="68" fillId="0" borderId="20" xfId="0" applyNumberFormat="1" applyFont="1" applyBorder="1" applyAlignment="1">
      <alignment vertical="center" wrapText="1"/>
    </xf>
    <xf numFmtId="168" fontId="68" fillId="0" borderId="75" xfId="0" applyNumberFormat="1" applyFont="1" applyBorder="1" applyAlignment="1">
      <alignment vertical="center" wrapText="1"/>
    </xf>
    <xf numFmtId="0" fontId="49" fillId="0" borderId="20" xfId="0" applyFont="1" applyBorder="1" applyAlignment="1">
      <alignment vertical="center"/>
    </xf>
    <xf numFmtId="0" fontId="49" fillId="0" borderId="75" xfId="0" applyFont="1" applyBorder="1" applyAlignment="1">
      <alignment vertical="center" wrapText="1"/>
    </xf>
    <xf numFmtId="0" fontId="68" fillId="3" borderId="20" xfId="0" applyFont="1" applyFill="1" applyBorder="1" applyAlignment="1">
      <alignment vertical="center" wrapText="1"/>
    </xf>
    <xf numFmtId="0" fontId="68" fillId="3" borderId="75" xfId="0" applyFont="1" applyFill="1" applyBorder="1" applyAlignment="1">
      <alignment vertical="center" wrapText="1"/>
    </xf>
    <xf numFmtId="0" fontId="15" fillId="0" borderId="75" xfId="0" applyFont="1" applyBorder="1" applyAlignment="1">
      <alignment vertical="center" wrapText="1"/>
    </xf>
    <xf numFmtId="0" fontId="15" fillId="0" borderId="20" xfId="0" applyFont="1" applyBorder="1" applyAlignment="1">
      <alignment vertical="center"/>
    </xf>
    <xf numFmtId="0" fontId="16" fillId="3" borderId="20" xfId="0" applyFont="1" applyFill="1" applyBorder="1" applyAlignment="1">
      <alignment vertical="center" wrapText="1"/>
    </xf>
    <xf numFmtId="0" fontId="16" fillId="3" borderId="75" xfId="0" applyFont="1" applyFill="1" applyBorder="1" applyAlignment="1">
      <alignment vertical="center" wrapText="1"/>
    </xf>
    <xf numFmtId="0" fontId="15" fillId="3" borderId="75" xfId="0" applyFont="1" applyFill="1" applyBorder="1" applyAlignment="1">
      <alignment vertical="center" wrapText="1"/>
    </xf>
    <xf numFmtId="0" fontId="16" fillId="0" borderId="75" xfId="0" applyFont="1" applyBorder="1" applyAlignment="1">
      <alignment vertical="center" wrapText="1"/>
    </xf>
    <xf numFmtId="0" fontId="49" fillId="0" borderId="4" xfId="0" applyFont="1" applyBorder="1" applyAlignment="1">
      <alignment horizontal="center" vertical="center" wrapText="1"/>
    </xf>
    <xf numFmtId="0" fontId="49" fillId="0" borderId="4" xfId="0" applyFont="1" applyBorder="1" applyAlignment="1">
      <alignment vertical="center" wrapText="1"/>
    </xf>
    <xf numFmtId="0" fontId="49" fillId="0" borderId="7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79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79" xfId="0" applyFont="1" applyBorder="1" applyAlignment="1">
      <alignment horizontal="left" vertical="center"/>
    </xf>
    <xf numFmtId="3" fontId="8" fillId="0" borderId="4" xfId="0" applyNumberFormat="1" applyFont="1" applyBorder="1" applyAlignment="1">
      <alignment vertical="center"/>
    </xf>
    <xf numFmtId="166" fontId="34" fillId="0" borderId="22" xfId="4" applyNumberFormat="1" applyFont="1" applyBorder="1" applyAlignment="1">
      <alignment horizontal="left" vertical="center"/>
    </xf>
    <xf numFmtId="166" fontId="34" fillId="0" borderId="22" xfId="4" applyNumberFormat="1" applyFont="1" applyBorder="1" applyAlignment="1">
      <alignment horizontal="left"/>
    </xf>
    <xf numFmtId="0" fontId="68" fillId="0" borderId="20" xfId="0" quotePrefix="1" applyFont="1" applyBorder="1" applyAlignment="1">
      <alignment horizontal="center" vertical="center"/>
    </xf>
    <xf numFmtId="0" fontId="68" fillId="0" borderId="52" xfId="0" quotePrefix="1" applyFont="1" applyBorder="1" applyAlignment="1">
      <alignment horizontal="center" vertical="center"/>
    </xf>
    <xf numFmtId="0" fontId="49" fillId="0" borderId="4" xfId="0" quotePrefix="1" applyFont="1" applyBorder="1" applyAlignment="1">
      <alignment horizontal="center" vertical="center"/>
    </xf>
    <xf numFmtId="3" fontId="68" fillId="0" borderId="4" xfId="3" applyNumberFormat="1" applyFont="1" applyFill="1" applyBorder="1" applyAlignment="1">
      <alignment vertical="center"/>
    </xf>
    <xf numFmtId="3" fontId="28" fillId="0" borderId="0" xfId="0" applyNumberFormat="1" applyFont="1"/>
    <xf numFmtId="3" fontId="49" fillId="0" borderId="4" xfId="3" applyNumberFormat="1" applyFont="1" applyFill="1" applyBorder="1" applyAlignment="1">
      <alignment horizontal="center" vertical="center"/>
    </xf>
    <xf numFmtId="3" fontId="68" fillId="0" borderId="4" xfId="3" applyNumberFormat="1" applyFont="1" applyFill="1" applyBorder="1" applyAlignment="1">
      <alignment horizontal="center" vertical="center"/>
    </xf>
    <xf numFmtId="0" fontId="60" fillId="0" borderId="0" xfId="4" applyFont="1" applyAlignment="1" applyProtection="1">
      <alignment vertical="center"/>
      <protection locked="0"/>
    </xf>
    <xf numFmtId="0" fontId="38" fillId="0" borderId="29" xfId="4" applyFont="1" applyBorder="1" applyAlignment="1">
      <alignment horizontal="center" vertical="center" wrapText="1"/>
    </xf>
    <xf numFmtId="0" fontId="41" fillId="0" borderId="28" xfId="4" applyFont="1" applyBorder="1" applyAlignment="1">
      <alignment horizontal="left" vertical="center" wrapText="1" indent="1"/>
    </xf>
    <xf numFmtId="0" fontId="41" fillId="0" borderId="20" xfId="4" applyFont="1" applyBorder="1" applyAlignment="1">
      <alignment horizontal="left" vertical="center" wrapText="1" indent="1"/>
    </xf>
    <xf numFmtId="0" fontId="41" fillId="0" borderId="75" xfId="4" applyFont="1" applyBorder="1" applyAlignment="1">
      <alignment horizontal="left" vertical="center" wrapText="1" indent="1"/>
    </xf>
    <xf numFmtId="0" fontId="41" fillId="0" borderId="76" xfId="4" applyFont="1" applyBorder="1" applyAlignment="1">
      <alignment horizontal="left" vertical="center" wrapText="1" indent="6"/>
    </xf>
    <xf numFmtId="0" fontId="41" fillId="0" borderId="20" xfId="4" applyFont="1" applyBorder="1" applyAlignment="1">
      <alignment horizontal="left" indent="6"/>
    </xf>
    <xf numFmtId="0" fontId="41" fillId="0" borderId="20" xfId="4" applyFont="1" applyBorder="1" applyAlignment="1">
      <alignment horizontal="left" vertical="center" wrapText="1" indent="6"/>
    </xf>
    <xf numFmtId="0" fontId="41" fillId="0" borderId="85" xfId="4" applyFont="1" applyBorder="1" applyAlignment="1">
      <alignment horizontal="left" vertical="center" wrapText="1" indent="7"/>
    </xf>
    <xf numFmtId="167" fontId="73" fillId="0" borderId="4" xfId="6" applyNumberFormat="1" applyFont="1" applyFill="1" applyBorder="1" applyAlignment="1">
      <alignment horizontal="right" vertical="center"/>
    </xf>
    <xf numFmtId="167" fontId="74" fillId="0" borderId="4" xfId="6" applyNumberFormat="1" applyFont="1" applyFill="1" applyBorder="1" applyAlignment="1">
      <alignment horizontal="right" vertical="center"/>
    </xf>
    <xf numFmtId="167" fontId="74" fillId="0" borderId="25" xfId="6" applyNumberFormat="1" applyFont="1" applyFill="1" applyBorder="1" applyAlignment="1">
      <alignment horizontal="right" vertical="center"/>
    </xf>
    <xf numFmtId="167" fontId="15" fillId="0" borderId="4" xfId="6" applyNumberFormat="1" applyFont="1" applyFill="1" applyBorder="1" applyAlignment="1">
      <alignment horizontal="right" vertical="center"/>
    </xf>
    <xf numFmtId="9" fontId="68" fillId="0" borderId="4" xfId="3" applyFont="1" applyFill="1" applyBorder="1" applyAlignment="1">
      <alignment vertical="center"/>
    </xf>
    <xf numFmtId="9" fontId="49" fillId="0" borderId="4" xfId="3" applyFont="1" applyFill="1" applyBorder="1" applyAlignment="1">
      <alignment vertical="center"/>
    </xf>
    <xf numFmtId="167" fontId="49" fillId="0" borderId="25" xfId="6" applyNumberFormat="1" applyFont="1" applyFill="1" applyBorder="1" applyAlignment="1">
      <alignment horizontal="right" vertical="center"/>
    </xf>
    <xf numFmtId="3" fontId="15" fillId="0" borderId="3" xfId="0" applyNumberFormat="1" applyFont="1" applyBorder="1" applyAlignment="1">
      <alignment horizontal="right" vertical="top" wrapText="1"/>
    </xf>
    <xf numFmtId="3" fontId="15" fillId="0" borderId="52" xfId="0" applyNumberFormat="1" applyFont="1" applyBorder="1" applyAlignment="1">
      <alignment horizontal="right" vertical="top" wrapText="1"/>
    </xf>
    <xf numFmtId="3" fontId="16" fillId="0" borderId="52" xfId="0" applyNumberFormat="1" applyFont="1" applyBorder="1" applyAlignment="1">
      <alignment horizontal="right" vertical="top" wrapText="1"/>
    </xf>
    <xf numFmtId="3" fontId="15" fillId="0" borderId="47" xfId="0" applyNumberFormat="1" applyFont="1" applyBorder="1" applyAlignment="1">
      <alignment horizontal="right" vertical="top" wrapText="1"/>
    </xf>
    <xf numFmtId="3" fontId="16" fillId="0" borderId="47" xfId="0" applyNumberFormat="1" applyFont="1" applyBorder="1" applyAlignment="1">
      <alignment horizontal="right" vertical="top" wrapText="1"/>
    </xf>
    <xf numFmtId="3" fontId="15" fillId="0" borderId="86" xfId="0" applyNumberFormat="1" applyFont="1" applyBorder="1" applyAlignment="1">
      <alignment horizontal="right" vertical="top" wrapText="1"/>
    </xf>
    <xf numFmtId="3" fontId="16" fillId="0" borderId="86" xfId="0" applyNumberFormat="1" applyFont="1" applyBorder="1" applyAlignment="1">
      <alignment horizontal="right" vertical="top" wrapText="1"/>
    </xf>
    <xf numFmtId="3" fontId="16" fillId="0" borderId="43" xfId="0" applyNumberFormat="1" applyFont="1" applyBorder="1" applyAlignment="1">
      <alignment horizontal="right" vertical="top" wrapText="1"/>
    </xf>
    <xf numFmtId="3" fontId="16" fillId="0" borderId="25" xfId="0" applyNumberFormat="1" applyFont="1" applyBorder="1" applyAlignment="1">
      <alignment horizontal="right" vertical="top" wrapText="1"/>
    </xf>
    <xf numFmtId="3" fontId="16" fillId="0" borderId="1" xfId="0" applyNumberFormat="1" applyFont="1" applyBorder="1" applyAlignment="1">
      <alignment horizontal="right" vertical="top" wrapText="1"/>
    </xf>
    <xf numFmtId="3" fontId="16" fillId="0" borderId="74" xfId="0" applyNumberFormat="1" applyFont="1" applyBorder="1" applyAlignment="1">
      <alignment horizontal="right" vertical="top" wrapText="1"/>
    </xf>
    <xf numFmtId="3" fontId="16" fillId="0" borderId="37" xfId="0" applyNumberFormat="1" applyFont="1" applyBorder="1" applyAlignment="1">
      <alignment horizontal="right" vertical="top" wrapText="1"/>
    </xf>
    <xf numFmtId="3" fontId="16" fillId="0" borderId="38" xfId="0" applyNumberFormat="1" applyFont="1" applyBorder="1" applyAlignment="1">
      <alignment horizontal="right" vertical="top" wrapText="1"/>
    </xf>
    <xf numFmtId="3" fontId="16" fillId="0" borderId="36" xfId="0" applyNumberFormat="1" applyFont="1" applyBorder="1" applyAlignment="1">
      <alignment horizontal="right" vertical="top" wrapText="1"/>
    </xf>
    <xf numFmtId="3" fontId="73" fillId="0" borderId="86" xfId="0" applyNumberFormat="1" applyFont="1" applyBorder="1" applyAlignment="1">
      <alignment horizontal="right" vertical="top" wrapText="1"/>
    </xf>
    <xf numFmtId="3" fontId="73" fillId="0" borderId="4" xfId="0" applyNumberFormat="1" applyFont="1" applyBorder="1" applyAlignment="1">
      <alignment horizontal="right" vertical="top" wrapText="1"/>
    </xf>
    <xf numFmtId="0" fontId="15" fillId="0" borderId="43" xfId="0" quotePrefix="1" applyFont="1" applyBorder="1" applyAlignment="1">
      <alignment horizontal="center" vertical="top" wrapText="1"/>
    </xf>
    <xf numFmtId="0" fontId="15" fillId="0" borderId="74" xfId="0" applyFont="1" applyBorder="1" applyAlignment="1">
      <alignment horizontal="left" vertical="top" wrapText="1"/>
    </xf>
    <xf numFmtId="3" fontId="15" fillId="0" borderId="43" xfId="0" applyNumberFormat="1" applyFont="1" applyBorder="1" applyAlignment="1">
      <alignment horizontal="right" vertical="top" wrapText="1"/>
    </xf>
    <xf numFmtId="3" fontId="15" fillId="0" borderId="25" xfId="0" applyNumberFormat="1" applyFont="1" applyBorder="1" applyAlignment="1">
      <alignment horizontal="right" vertical="top" wrapText="1"/>
    </xf>
    <xf numFmtId="3" fontId="15" fillId="0" borderId="74" xfId="0" applyNumberFormat="1" applyFont="1" applyBorder="1" applyAlignment="1">
      <alignment horizontal="right" vertical="top" wrapText="1"/>
    </xf>
    <xf numFmtId="0" fontId="15" fillId="0" borderId="30" xfId="0" quotePrefix="1" applyFont="1" applyBorder="1" applyAlignment="1">
      <alignment horizontal="center" vertical="top" wrapText="1"/>
    </xf>
    <xf numFmtId="0" fontId="16" fillId="0" borderId="73" xfId="0" applyFont="1" applyBorder="1" applyAlignment="1">
      <alignment horizontal="left" vertical="top" wrapText="1"/>
    </xf>
    <xf numFmtId="3" fontId="16" fillId="0" borderId="30" xfId="0" applyNumberFormat="1" applyFont="1" applyBorder="1" applyAlignment="1">
      <alignment horizontal="right" vertical="top" wrapText="1"/>
    </xf>
    <xf numFmtId="3" fontId="16" fillId="0" borderId="31" xfId="0" applyNumberFormat="1" applyFont="1" applyBorder="1" applyAlignment="1">
      <alignment horizontal="right" vertical="top" wrapText="1"/>
    </xf>
    <xf numFmtId="3" fontId="16" fillId="0" borderId="73" xfId="0" applyNumberFormat="1" applyFont="1" applyBorder="1" applyAlignment="1">
      <alignment horizontal="right" vertical="top" wrapText="1"/>
    </xf>
    <xf numFmtId="0" fontId="15" fillId="0" borderId="37" xfId="0" quotePrefix="1" applyFont="1" applyBorder="1" applyAlignment="1">
      <alignment horizontal="center" vertical="top" wrapText="1"/>
    </xf>
    <xf numFmtId="0" fontId="16" fillId="0" borderId="36" xfId="0" applyFont="1" applyBorder="1" applyAlignment="1">
      <alignment horizontal="left" vertical="top" wrapText="1"/>
    </xf>
    <xf numFmtId="3" fontId="15" fillId="0" borderId="75" xfId="0" applyNumberFormat="1" applyFont="1" applyBorder="1" applyAlignment="1">
      <alignment horizontal="right" vertical="top" wrapText="1"/>
    </xf>
    <xf numFmtId="0" fontId="15" fillId="0" borderId="43" xfId="0" applyFont="1" applyBorder="1" applyAlignment="1">
      <alignment horizontal="center" vertical="top" wrapText="1"/>
    </xf>
    <xf numFmtId="0" fontId="16" fillId="0" borderId="74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center" vertical="top" wrapText="1"/>
    </xf>
    <xf numFmtId="3" fontId="16" fillId="0" borderId="67" xfId="0" applyNumberFormat="1" applyFont="1" applyBorder="1" applyAlignment="1">
      <alignment horizontal="right" vertical="top" wrapText="1"/>
    </xf>
    <xf numFmtId="0" fontId="15" fillId="0" borderId="49" xfId="0" applyFont="1" applyBorder="1" applyAlignment="1">
      <alignment horizontal="center" vertical="top" wrapText="1"/>
    </xf>
    <xf numFmtId="0" fontId="15" fillId="0" borderId="29" xfId="0" applyFont="1" applyBorder="1" applyAlignment="1">
      <alignment horizontal="left" vertical="top" wrapText="1"/>
    </xf>
    <xf numFmtId="3" fontId="15" fillId="0" borderId="49" xfId="0" applyNumberFormat="1" applyFont="1" applyBorder="1" applyAlignment="1">
      <alignment horizontal="right" vertical="top" wrapText="1"/>
    </xf>
    <xf numFmtId="3" fontId="15" fillId="0" borderId="27" xfId="0" applyNumberFormat="1" applyFont="1" applyBorder="1" applyAlignment="1">
      <alignment horizontal="right" vertical="top" wrapText="1"/>
    </xf>
    <xf numFmtId="3" fontId="15" fillId="0" borderId="29" xfId="0" applyNumberFormat="1" applyFont="1" applyBorder="1" applyAlignment="1">
      <alignment horizontal="right" vertical="top" wrapText="1"/>
    </xf>
    <xf numFmtId="3" fontId="15" fillId="0" borderId="26" xfId="0" applyNumberFormat="1" applyFont="1" applyBorder="1" applyAlignment="1">
      <alignment horizontal="right" vertical="top" wrapText="1"/>
    </xf>
    <xf numFmtId="0" fontId="49" fillId="0" borderId="4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/>
    </xf>
    <xf numFmtId="3" fontId="19" fillId="0" borderId="12" xfId="0" applyNumberFormat="1" applyFont="1" applyBorder="1" applyAlignment="1">
      <alignment horizontal="right" vertical="center"/>
    </xf>
    <xf numFmtId="3" fontId="19" fillId="0" borderId="15" xfId="0" applyNumberFormat="1" applyFont="1" applyBorder="1" applyAlignment="1">
      <alignment horizontal="right" vertical="center"/>
    </xf>
    <xf numFmtId="49" fontId="19" fillId="0" borderId="17" xfId="0" applyNumberFormat="1" applyFont="1" applyBorder="1" applyAlignment="1">
      <alignment horizontal="center" vertical="center" wrapText="1"/>
    </xf>
    <xf numFmtId="49" fontId="19" fillId="0" borderId="11" xfId="0" applyNumberFormat="1" applyFont="1" applyBorder="1" applyAlignment="1">
      <alignment horizontal="center" vertical="center" wrapText="1"/>
    </xf>
    <xf numFmtId="169" fontId="39" fillId="0" borderId="67" xfId="4" applyNumberFormat="1" applyFont="1" applyBorder="1" applyAlignment="1">
      <alignment horizontal="right" vertical="center" wrapText="1" indent="1"/>
    </xf>
    <xf numFmtId="169" fontId="41" fillId="0" borderId="68" xfId="4" applyNumberFormat="1" applyFont="1" applyBorder="1" applyAlignment="1" applyProtection="1">
      <alignment horizontal="right" vertical="center" wrapText="1" indent="1"/>
      <protection locked="0"/>
    </xf>
    <xf numFmtId="169" fontId="41" fillId="0" borderId="71" xfId="4" applyNumberFormat="1" applyFont="1" applyBorder="1" applyAlignment="1" applyProtection="1">
      <alignment horizontal="right" vertical="center" wrapText="1" indent="1"/>
      <protection locked="0"/>
    </xf>
    <xf numFmtId="169" fontId="45" fillId="0" borderId="67" xfId="4" applyNumberFormat="1" applyFont="1" applyBorder="1" applyAlignment="1">
      <alignment horizontal="right" vertical="center" wrapText="1" indent="1"/>
    </xf>
    <xf numFmtId="169" fontId="41" fillId="0" borderId="68" xfId="4" applyNumberFormat="1" applyFont="1" applyBorder="1" applyAlignment="1">
      <alignment horizontal="right" vertical="center" wrapText="1" indent="1"/>
    </xf>
    <xf numFmtId="169" fontId="46" fillId="0" borderId="68" xfId="4" applyNumberFormat="1" applyFont="1" applyBorder="1" applyAlignment="1" applyProtection="1">
      <alignment horizontal="right" vertical="center" wrapText="1" indent="1"/>
      <protection locked="0"/>
    </xf>
    <xf numFmtId="169" fontId="46" fillId="0" borderId="71" xfId="4" applyNumberFormat="1" applyFont="1" applyBorder="1" applyAlignment="1" applyProtection="1">
      <alignment horizontal="right" vertical="center" wrapText="1" indent="1"/>
      <protection locked="0"/>
    </xf>
    <xf numFmtId="169" fontId="46" fillId="0" borderId="95" xfId="4" applyNumberFormat="1" applyFont="1" applyBorder="1" applyAlignment="1" applyProtection="1">
      <alignment horizontal="right" vertical="center" wrapText="1" indent="1"/>
      <protection locked="0"/>
    </xf>
    <xf numFmtId="169" fontId="46" fillId="0" borderId="69" xfId="4" applyNumberFormat="1" applyFont="1" applyBorder="1" applyAlignment="1" applyProtection="1">
      <alignment horizontal="right" vertical="center" wrapText="1" indent="1"/>
      <protection locked="0"/>
    </xf>
    <xf numFmtId="169" fontId="39" fillId="0" borderId="67" xfId="4" applyNumberFormat="1" applyFont="1" applyBorder="1" applyAlignment="1" applyProtection="1">
      <alignment horizontal="right" vertical="center" wrapText="1" indent="1"/>
      <protection locked="0"/>
    </xf>
    <xf numFmtId="169" fontId="39" fillId="0" borderId="59" xfId="4" applyNumberFormat="1" applyFont="1" applyBorder="1" applyAlignment="1">
      <alignment horizontal="right" vertical="center" wrapText="1" indent="1"/>
    </xf>
    <xf numFmtId="169" fontId="41" fillId="0" borderId="96" xfId="4" applyNumberFormat="1" applyFont="1" applyBorder="1" applyAlignment="1" applyProtection="1">
      <alignment horizontal="right" vertical="center" wrapText="1" indent="1"/>
      <protection locked="0"/>
    </xf>
    <xf numFmtId="169" fontId="41" fillId="0" borderId="69" xfId="4" applyNumberFormat="1" applyFont="1" applyBorder="1" applyAlignment="1" applyProtection="1">
      <alignment horizontal="right" vertical="center" wrapText="1" indent="1"/>
      <protection locked="0"/>
    </xf>
    <xf numFmtId="169" fontId="41" fillId="0" borderId="97" xfId="4" applyNumberFormat="1" applyFont="1" applyBorder="1" applyAlignment="1" applyProtection="1">
      <alignment horizontal="right" vertical="center" wrapText="1" indent="1"/>
      <protection locked="0"/>
    </xf>
    <xf numFmtId="169" fontId="41" fillId="0" borderId="95" xfId="4" applyNumberFormat="1" applyFont="1" applyBorder="1" applyAlignment="1" applyProtection="1">
      <alignment horizontal="right" vertical="center" wrapText="1" indent="1"/>
      <protection locked="0"/>
    </xf>
    <xf numFmtId="169" fontId="39" fillId="0" borderId="31" xfId="4" applyNumberFormat="1" applyFont="1" applyBorder="1" applyAlignment="1">
      <alignment horizontal="right" vertical="center" wrapText="1" indent="1"/>
    </xf>
    <xf numFmtId="169" fontId="41" fillId="0" borderId="2" xfId="4" applyNumberFormat="1" applyFont="1" applyBorder="1" applyAlignment="1" applyProtection="1">
      <alignment horizontal="right" vertical="center" wrapText="1" indent="1"/>
      <protection locked="0"/>
    </xf>
    <xf numFmtId="169" fontId="41" fillId="0" borderId="75" xfId="4" applyNumberFormat="1" applyFont="1" applyBorder="1" applyAlignment="1" applyProtection="1">
      <alignment horizontal="right" vertical="center" wrapText="1" indent="1"/>
      <protection locked="0"/>
    </xf>
    <xf numFmtId="169" fontId="41" fillId="0" borderId="78" xfId="4" applyNumberFormat="1" applyFont="1" applyBorder="1" applyAlignment="1" applyProtection="1">
      <alignment horizontal="right" vertical="center" wrapText="1" indent="1"/>
      <protection locked="0"/>
    </xf>
    <xf numFmtId="169" fontId="39" fillId="0" borderId="55" xfId="4" applyNumberFormat="1" applyFont="1" applyBorder="1" applyAlignment="1">
      <alignment horizontal="right" vertical="center" wrapText="1" indent="1"/>
    </xf>
    <xf numFmtId="169" fontId="41" fillId="0" borderId="52" xfId="4" applyNumberFormat="1" applyFont="1" applyBorder="1" applyAlignment="1" applyProtection="1">
      <alignment horizontal="right" vertical="center" wrapText="1" indent="1"/>
      <protection locked="0"/>
    </xf>
    <xf numFmtId="169" fontId="45" fillId="0" borderId="55" xfId="4" applyNumberFormat="1" applyFont="1" applyBorder="1" applyAlignment="1">
      <alignment horizontal="right" vertical="center" wrapText="1" indent="1"/>
    </xf>
    <xf numFmtId="169" fontId="44" fillId="0" borderId="55" xfId="0" applyNumberFormat="1" applyFont="1" applyBorder="1" applyAlignment="1">
      <alignment horizontal="right" vertical="center" wrapText="1" indent="1"/>
    </xf>
    <xf numFmtId="169" fontId="41" fillId="0" borderId="1" xfId="4" applyNumberFormat="1" applyFont="1" applyBorder="1" applyAlignment="1" applyProtection="1">
      <alignment horizontal="right" vertical="center" wrapText="1" indent="1"/>
      <protection locked="0"/>
    </xf>
    <xf numFmtId="169" fontId="44" fillId="0" borderId="55" xfId="0" applyNumberFormat="1" applyFont="1" applyBorder="1" applyAlignment="1" applyProtection="1">
      <alignment horizontal="right" vertical="center" wrapText="1" indent="1"/>
      <protection locked="0"/>
    </xf>
    <xf numFmtId="169" fontId="44" fillId="0" borderId="56" xfId="0" applyNumberFormat="1" applyFont="1" applyBorder="1" applyAlignment="1" applyProtection="1">
      <alignment horizontal="right" vertical="center" wrapText="1" indent="1"/>
      <protection locked="0"/>
    </xf>
    <xf numFmtId="169" fontId="47" fillId="0" borderId="55" xfId="0" quotePrefix="1" applyNumberFormat="1" applyFont="1" applyBorder="1" applyAlignment="1">
      <alignment horizontal="right" vertical="center" wrapText="1" indent="1"/>
    </xf>
    <xf numFmtId="169" fontId="46" fillId="0" borderId="68" xfId="4" applyNumberFormat="1" applyFont="1" applyBorder="1" applyAlignment="1">
      <alignment horizontal="right" vertical="center" wrapText="1" indent="1"/>
    </xf>
    <xf numFmtId="169" fontId="46" fillId="0" borderId="96" xfId="4" applyNumberFormat="1" applyFont="1" applyBorder="1" applyAlignment="1">
      <alignment horizontal="right" vertical="center" wrapText="1" indent="1"/>
    </xf>
    <xf numFmtId="169" fontId="46" fillId="0" borderId="63" xfId="4" applyNumberFormat="1" applyFont="1" applyBorder="1" applyAlignment="1">
      <alignment horizontal="right" vertical="center" wrapText="1" indent="1"/>
    </xf>
    <xf numFmtId="169" fontId="46" fillId="0" borderId="97" xfId="4" applyNumberFormat="1" applyFont="1" applyBorder="1" applyAlignment="1" applyProtection="1">
      <alignment horizontal="right" vertical="center" wrapText="1" indent="1"/>
      <protection locked="0"/>
    </xf>
    <xf numFmtId="169" fontId="46" fillId="0" borderId="69" xfId="4" applyNumberFormat="1" applyFont="1" applyBorder="1" applyAlignment="1">
      <alignment horizontal="right" vertical="center" wrapText="1" indent="1"/>
    </xf>
    <xf numFmtId="169" fontId="46" fillId="0" borderId="95" xfId="4" applyNumberFormat="1" applyFont="1" applyBorder="1" applyAlignment="1">
      <alignment horizontal="right" vertical="center" wrapText="1" indent="1"/>
    </xf>
    <xf numFmtId="169" fontId="46" fillId="0" borderId="4" xfId="4" applyNumberFormat="1" applyFont="1" applyBorder="1" applyAlignment="1" applyProtection="1">
      <alignment horizontal="right" vertical="center" wrapText="1" indent="1"/>
      <protection locked="0"/>
    </xf>
    <xf numFmtId="169" fontId="41" fillId="0" borderId="96" xfId="0" applyNumberFormat="1" applyFont="1" applyBorder="1" applyAlignment="1" applyProtection="1">
      <alignment horizontal="right" vertical="center" wrapText="1" indent="1"/>
      <protection locked="0"/>
    </xf>
    <xf numFmtId="169" fontId="41" fillId="0" borderId="97" xfId="4" applyNumberFormat="1" applyFont="1" applyBorder="1" applyAlignment="1">
      <alignment horizontal="right" vertical="center" wrapText="1" indent="1"/>
    </xf>
    <xf numFmtId="169" fontId="41" fillId="0" borderId="69" xfId="4" applyNumberFormat="1" applyFont="1" applyBorder="1" applyAlignment="1">
      <alignment horizontal="right" vertical="center" wrapText="1" indent="1"/>
    </xf>
    <xf numFmtId="169" fontId="41" fillId="0" borderId="95" xfId="4" applyNumberFormat="1" applyFont="1" applyBorder="1" applyAlignment="1">
      <alignment horizontal="right" vertical="center" wrapText="1" indent="1"/>
    </xf>
    <xf numFmtId="169" fontId="39" fillId="0" borderId="63" xfId="4" applyNumberFormat="1" applyFont="1" applyBorder="1" applyAlignment="1">
      <alignment horizontal="right" vertical="center" wrapText="1" indent="1"/>
    </xf>
    <xf numFmtId="169" fontId="44" fillId="0" borderId="67" xfId="0" applyNumberFormat="1" applyFont="1" applyBorder="1" applyAlignment="1">
      <alignment horizontal="right" vertical="center" wrapText="1" indent="1"/>
    </xf>
    <xf numFmtId="169" fontId="41" fillId="0" borderId="67" xfId="4" applyNumberFormat="1" applyFont="1" applyBorder="1" applyAlignment="1">
      <alignment horizontal="right" vertical="center" wrapText="1" indent="1"/>
    </xf>
    <xf numFmtId="169" fontId="47" fillId="0" borderId="67" xfId="0" quotePrefix="1" applyNumberFormat="1" applyFont="1" applyBorder="1" applyAlignment="1">
      <alignment horizontal="right" vertical="center" wrapText="1" indent="1"/>
    </xf>
    <xf numFmtId="169" fontId="46" fillId="0" borderId="2" xfId="4" applyNumberFormat="1" applyFont="1" applyBorder="1" applyAlignment="1">
      <alignment horizontal="right" vertical="center" wrapText="1" indent="1"/>
    </xf>
    <xf numFmtId="169" fontId="46" fillId="0" borderId="3" xfId="4" applyNumberFormat="1" applyFont="1" applyBorder="1" applyAlignment="1" applyProtection="1">
      <alignment horizontal="right" vertical="center" wrapText="1" indent="1"/>
      <protection locked="0"/>
    </xf>
    <xf numFmtId="169" fontId="46" fillId="0" borderId="52" xfId="4" applyNumberFormat="1" applyFont="1" applyBorder="1" applyAlignment="1" applyProtection="1">
      <alignment horizontal="right" vertical="center" wrapText="1" indent="1"/>
      <protection locked="0"/>
    </xf>
    <xf numFmtId="169" fontId="46" fillId="0" borderId="1" xfId="4" applyNumberFormat="1" applyFont="1" applyBorder="1" applyAlignment="1" applyProtection="1">
      <alignment horizontal="right" vertical="center" wrapText="1" indent="1"/>
      <protection locked="0"/>
    </xf>
    <xf numFmtId="169" fontId="70" fillId="0" borderId="3" xfId="4" applyNumberFormat="1" applyFont="1" applyBorder="1" applyAlignment="1" applyProtection="1">
      <alignment horizontal="right" vertical="center" wrapText="1" indent="1"/>
      <protection locked="0"/>
    </xf>
    <xf numFmtId="169" fontId="70" fillId="0" borderId="52" xfId="4" applyNumberFormat="1" applyFont="1" applyBorder="1" applyAlignment="1" applyProtection="1">
      <alignment horizontal="right" vertical="center" wrapText="1" indent="1"/>
      <protection locked="0"/>
    </xf>
    <xf numFmtId="169" fontId="46" fillId="0" borderId="32" xfId="4" applyNumberFormat="1" applyFont="1" applyBorder="1" applyAlignment="1" applyProtection="1">
      <alignment horizontal="right" vertical="center" wrapText="1" indent="1"/>
      <protection locked="0"/>
    </xf>
    <xf numFmtId="169" fontId="45" fillId="0" borderId="55" xfId="4" applyNumberFormat="1" applyFont="1" applyBorder="1" applyAlignment="1" applyProtection="1">
      <alignment horizontal="right" vertical="center" wrapText="1" indent="1"/>
      <protection locked="0"/>
    </xf>
    <xf numFmtId="169" fontId="69" fillId="0" borderId="55" xfId="4" applyNumberFormat="1" applyFont="1" applyBorder="1" applyAlignment="1" applyProtection="1">
      <alignment horizontal="right" vertical="center" wrapText="1" indent="1"/>
      <protection locked="0"/>
    </xf>
    <xf numFmtId="169" fontId="39" fillId="0" borderId="35" xfId="4" applyNumberFormat="1" applyFont="1" applyBorder="1" applyAlignment="1">
      <alignment horizontal="right" vertical="center" wrapText="1" indent="1"/>
    </xf>
    <xf numFmtId="169" fontId="41" fillId="0" borderId="26" xfId="0" applyNumberFormat="1" applyFont="1" applyBorder="1" applyAlignment="1" applyProtection="1">
      <alignment horizontal="right" vertical="center" wrapText="1" indent="1"/>
      <protection locked="0"/>
    </xf>
    <xf numFmtId="169" fontId="71" fillId="0" borderId="32" xfId="4" applyNumberFormat="1" applyFont="1" applyBorder="1" applyAlignment="1" applyProtection="1">
      <alignment horizontal="right" vertical="center" wrapText="1" indent="1"/>
      <protection locked="0"/>
    </xf>
    <xf numFmtId="169" fontId="41" fillId="0" borderId="49" xfId="4" applyNumberFormat="1" applyFont="1" applyBorder="1" applyAlignment="1" applyProtection="1">
      <alignment horizontal="right" vertical="center" wrapText="1" indent="1"/>
      <protection locked="0"/>
    </xf>
    <xf numFmtId="169" fontId="41" fillId="0" borderId="40" xfId="4" applyNumberFormat="1" applyFont="1" applyBorder="1" applyAlignment="1" applyProtection="1">
      <alignment horizontal="right" vertical="center" wrapText="1" indent="1"/>
      <protection locked="0"/>
    </xf>
    <xf numFmtId="169" fontId="41" fillId="0" borderId="42" xfId="4" applyNumberFormat="1" applyFont="1" applyBorder="1" applyAlignment="1" applyProtection="1">
      <alignment horizontal="right" vertical="center" wrapText="1" indent="1"/>
      <protection locked="0"/>
    </xf>
    <xf numFmtId="169" fontId="41" fillId="0" borderId="45" xfId="4" applyNumberFormat="1" applyFont="1" applyBorder="1" applyAlignment="1" applyProtection="1">
      <alignment horizontal="right" vertical="center" wrapText="1" indent="1"/>
      <protection locked="0"/>
    </xf>
    <xf numFmtId="169" fontId="39" fillId="0" borderId="38" xfId="4" applyNumberFormat="1" applyFont="1" applyBorder="1" applyAlignment="1">
      <alignment horizontal="right" vertical="center" wrapText="1" indent="1"/>
    </xf>
    <xf numFmtId="169" fontId="41" fillId="0" borderId="4" xfId="4" applyNumberFormat="1" applyFont="1" applyBorder="1" applyAlignment="1" applyProtection="1">
      <alignment horizontal="right" vertical="center" wrapText="1" indent="1"/>
      <protection locked="0"/>
    </xf>
    <xf numFmtId="169" fontId="45" fillId="0" borderId="38" xfId="4" applyNumberFormat="1" applyFont="1" applyBorder="1" applyAlignment="1">
      <alignment horizontal="right" vertical="center" wrapText="1" indent="1"/>
    </xf>
    <xf numFmtId="169" fontId="44" fillId="0" borderId="38" xfId="0" applyNumberFormat="1" applyFont="1" applyBorder="1" applyAlignment="1">
      <alignment horizontal="right" vertical="center" wrapText="1" indent="1"/>
    </xf>
    <xf numFmtId="169" fontId="71" fillId="0" borderId="4" xfId="4" applyNumberFormat="1" applyFont="1" applyBorder="1" applyAlignment="1" applyProtection="1">
      <alignment horizontal="right" vertical="center" wrapText="1" indent="1"/>
      <protection locked="0"/>
    </xf>
    <xf numFmtId="169" fontId="72" fillId="0" borderId="38" xfId="0" applyNumberFormat="1" applyFont="1" applyBorder="1" applyAlignment="1" applyProtection="1">
      <alignment horizontal="right" vertical="center" wrapText="1" indent="1"/>
      <protection locked="0"/>
    </xf>
    <xf numFmtId="169" fontId="47" fillId="0" borderId="38" xfId="0" quotePrefix="1" applyNumberFormat="1" applyFont="1" applyBorder="1" applyAlignment="1">
      <alignment horizontal="right" vertical="center" wrapText="1" indent="1"/>
    </xf>
    <xf numFmtId="169" fontId="46" fillId="0" borderId="3" xfId="4" applyNumberFormat="1" applyFont="1" applyBorder="1" applyAlignment="1">
      <alignment horizontal="right" vertical="center" wrapText="1" indent="1"/>
    </xf>
    <xf numFmtId="169" fontId="15" fillId="0" borderId="4" xfId="3" applyNumberFormat="1" applyFont="1" applyFill="1" applyBorder="1" applyAlignment="1">
      <alignment horizontal="right" vertical="center"/>
    </xf>
    <xf numFmtId="169" fontId="16" fillId="0" borderId="4" xfId="3" applyNumberFormat="1" applyFont="1" applyFill="1" applyBorder="1" applyAlignment="1">
      <alignment horizontal="right" vertical="center"/>
    </xf>
    <xf numFmtId="169" fontId="15" fillId="0" borderId="4" xfId="6" applyNumberFormat="1" applyFont="1" applyFill="1" applyBorder="1" applyAlignment="1">
      <alignment horizontal="right" vertical="center"/>
    </xf>
    <xf numFmtId="169" fontId="16" fillId="0" borderId="4" xfId="6" applyNumberFormat="1" applyFont="1" applyFill="1" applyBorder="1" applyAlignment="1">
      <alignment horizontal="right" vertical="center"/>
    </xf>
    <xf numFmtId="169" fontId="73" fillId="0" borderId="4" xfId="6" applyNumberFormat="1" applyFont="1" applyFill="1" applyBorder="1" applyAlignment="1">
      <alignment horizontal="right" vertical="center"/>
    </xf>
    <xf numFmtId="169" fontId="16" fillId="0" borderId="25" xfId="6" applyNumberFormat="1" applyFont="1" applyFill="1" applyBorder="1" applyAlignment="1">
      <alignment horizontal="right" vertical="center"/>
    </xf>
    <xf numFmtId="0" fontId="18" fillId="0" borderId="4" xfId="0" applyFont="1" applyBorder="1" applyAlignment="1">
      <alignment wrapText="1"/>
    </xf>
    <xf numFmtId="3" fontId="8" fillId="0" borderId="27" xfId="0" applyNumberFormat="1" applyFont="1" applyBorder="1" applyAlignment="1">
      <alignment vertical="center"/>
    </xf>
    <xf numFmtId="3" fontId="8" fillId="0" borderId="48" xfId="0" applyNumberFormat="1" applyFont="1" applyBorder="1" applyAlignment="1">
      <alignment vertical="center"/>
    </xf>
    <xf numFmtId="3" fontId="8" fillId="0" borderId="65" xfId="0" applyNumberFormat="1" applyFont="1" applyBorder="1" applyAlignment="1">
      <alignment vertical="center"/>
    </xf>
    <xf numFmtId="3" fontId="8" fillId="4" borderId="33" xfId="0" applyNumberFormat="1" applyFont="1" applyFill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3" fontId="8" fillId="0" borderId="99" xfId="0" applyNumberFormat="1" applyFont="1" applyBorder="1" applyAlignment="1">
      <alignment vertical="center"/>
    </xf>
    <xf numFmtId="3" fontId="8" fillId="0" borderId="9" xfId="0" applyNumberFormat="1" applyFont="1" applyBorder="1" applyAlignment="1">
      <alignment vertical="center"/>
    </xf>
    <xf numFmtId="3" fontId="8" fillId="4" borderId="100" xfId="0" applyNumberFormat="1" applyFont="1" applyFill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3" fontId="73" fillId="0" borderId="65" xfId="0" applyNumberFormat="1" applyFont="1" applyBorder="1" applyAlignment="1">
      <alignment horizontal="right" vertical="top" wrapText="1"/>
    </xf>
    <xf numFmtId="3" fontId="73" fillId="0" borderId="52" xfId="0" applyNumberFormat="1" applyFont="1" applyBorder="1" applyAlignment="1">
      <alignment horizontal="right" vertical="top" wrapText="1"/>
    </xf>
    <xf numFmtId="3" fontId="16" fillId="0" borderId="75" xfId="0" applyNumberFormat="1" applyFont="1" applyBorder="1" applyAlignment="1">
      <alignment horizontal="right" vertical="top" wrapText="1"/>
    </xf>
    <xf numFmtId="3" fontId="16" fillId="0" borderId="104" xfId="0" applyNumberFormat="1" applyFont="1" applyBorder="1" applyAlignment="1">
      <alignment horizontal="right" vertical="top" wrapText="1"/>
    </xf>
    <xf numFmtId="3" fontId="16" fillId="0" borderId="46" xfId="0" applyNumberFormat="1" applyFont="1" applyBorder="1" applyAlignment="1">
      <alignment horizontal="right" vertical="top" wrapText="1"/>
    </xf>
    <xf numFmtId="3" fontId="16" fillId="0" borderId="78" xfId="0" applyNumberFormat="1" applyFont="1" applyBorder="1" applyAlignment="1">
      <alignment horizontal="right" vertical="top" wrapText="1"/>
    </xf>
    <xf numFmtId="3" fontId="15" fillId="0" borderId="1" xfId="0" applyNumberFormat="1" applyFont="1" applyBorder="1" applyAlignment="1">
      <alignment horizontal="right" vertical="top" wrapText="1"/>
    </xf>
    <xf numFmtId="166" fontId="43" fillId="0" borderId="64" xfId="0" applyNumberFormat="1" applyFont="1" applyBorder="1" applyAlignment="1" applyProtection="1">
      <alignment horizontal="right" vertical="center" wrapText="1" indent="1"/>
      <protection locked="0"/>
    </xf>
    <xf numFmtId="166" fontId="43" fillId="0" borderId="65" xfId="0" applyNumberFormat="1" applyFont="1" applyBorder="1" applyAlignment="1" applyProtection="1">
      <alignment horizontal="right" vertical="center" wrapText="1" indent="1"/>
      <protection locked="0"/>
    </xf>
    <xf numFmtId="166" fontId="43" fillId="0" borderId="105" xfId="0" applyNumberFormat="1" applyFont="1" applyBorder="1" applyAlignment="1" applyProtection="1">
      <alignment horizontal="right" vertical="center" wrapText="1" indent="1"/>
      <protection locked="0"/>
    </xf>
    <xf numFmtId="166" fontId="41" fillId="0" borderId="33" xfId="4" applyNumberFormat="1" applyFont="1" applyBorder="1" applyAlignment="1">
      <alignment horizontal="right" vertical="center" wrapText="1" indent="1"/>
    </xf>
    <xf numFmtId="166" fontId="41" fillId="0" borderId="46" xfId="4" applyNumberFormat="1" applyFont="1" applyBorder="1" applyAlignment="1">
      <alignment horizontal="right" vertical="center" wrapText="1" indent="1"/>
    </xf>
    <xf numFmtId="166" fontId="78" fillId="0" borderId="42" xfId="0" applyNumberFormat="1" applyFont="1" applyBorder="1" applyAlignment="1" applyProtection="1">
      <alignment horizontal="left" vertical="center" wrapText="1"/>
      <protection locked="0"/>
    </xf>
    <xf numFmtId="169" fontId="41" fillId="0" borderId="4" xfId="0" applyNumberFormat="1" applyFont="1" applyBorder="1" applyAlignment="1" applyProtection="1">
      <alignment horizontal="right" vertical="center" wrapText="1"/>
      <protection locked="0"/>
    </xf>
    <xf numFmtId="166" fontId="71" fillId="0" borderId="4" xfId="0" applyNumberFormat="1" applyFont="1" applyBorder="1" applyAlignment="1" applyProtection="1">
      <alignment vertical="center" wrapText="1"/>
      <protection locked="0"/>
    </xf>
    <xf numFmtId="166" fontId="71" fillId="0" borderId="4" xfId="0" applyNumberFormat="1" applyFont="1" applyBorder="1" applyAlignment="1">
      <alignment vertical="center" wrapText="1"/>
    </xf>
    <xf numFmtId="169" fontId="46" fillId="0" borderId="4" xfId="0" applyNumberFormat="1" applyFont="1" applyBorder="1" applyAlignment="1" applyProtection="1">
      <alignment horizontal="right" vertical="center" wrapText="1"/>
      <protection locked="0"/>
    </xf>
    <xf numFmtId="49" fontId="46" fillId="0" borderId="4" xfId="0" applyNumberFormat="1" applyFont="1" applyBorder="1" applyAlignment="1" applyProtection="1">
      <alignment horizontal="center" vertical="center" wrapText="1"/>
      <protection locked="0"/>
    </xf>
    <xf numFmtId="166" fontId="46" fillId="0" borderId="4" xfId="0" applyNumberFormat="1" applyFont="1" applyBorder="1" applyAlignment="1" applyProtection="1">
      <alignment vertical="center" wrapText="1"/>
      <protection locked="0"/>
    </xf>
    <xf numFmtId="166" fontId="46" fillId="0" borderId="4" xfId="0" applyNumberFormat="1" applyFont="1" applyBorder="1" applyAlignment="1">
      <alignment vertical="center" wrapText="1"/>
    </xf>
    <xf numFmtId="166" fontId="41" fillId="0" borderId="47" xfId="0" applyNumberFormat="1" applyFont="1" applyBorder="1" applyAlignment="1">
      <alignment vertical="center" wrapText="1"/>
    </xf>
    <xf numFmtId="166" fontId="41" fillId="0" borderId="27" xfId="0" applyNumberFormat="1" applyFont="1" applyBorder="1" applyAlignment="1">
      <alignment vertical="center" wrapText="1"/>
    </xf>
    <xf numFmtId="0" fontId="52" fillId="5" borderId="82" xfId="4" applyFont="1" applyFill="1" applyBorder="1" applyAlignment="1" applyProtection="1">
      <alignment horizontal="center" vertical="center" wrapText="1"/>
      <protection locked="0"/>
    </xf>
    <xf numFmtId="0" fontId="52" fillId="5" borderId="31" xfId="4" applyFont="1" applyFill="1" applyBorder="1" applyAlignment="1" applyProtection="1">
      <alignment horizontal="center" vertical="center" wrapText="1"/>
      <protection locked="0"/>
    </xf>
    <xf numFmtId="0" fontId="52" fillId="5" borderId="31" xfId="0" applyFont="1" applyFill="1" applyBorder="1" applyAlignment="1" applyProtection="1">
      <alignment horizontal="center" vertical="center" wrapText="1"/>
      <protection locked="0"/>
    </xf>
    <xf numFmtId="0" fontId="52" fillId="5" borderId="73" xfId="4" applyFont="1" applyFill="1" applyBorder="1" applyAlignment="1" applyProtection="1">
      <alignment horizontal="center" vertical="center" wrapText="1"/>
      <protection locked="0"/>
    </xf>
    <xf numFmtId="0" fontId="52" fillId="5" borderId="34" xfId="4" applyFont="1" applyFill="1" applyBorder="1" applyAlignment="1">
      <alignment horizontal="center" vertical="center" wrapText="1"/>
    </xf>
    <xf numFmtId="0" fontId="52" fillId="5" borderId="32" xfId="4" applyFont="1" applyFill="1" applyBorder="1" applyAlignment="1">
      <alignment horizontal="center" vertical="center" wrapText="1"/>
    </xf>
    <xf numFmtId="0" fontId="52" fillId="5" borderId="33" xfId="4" applyFont="1" applyFill="1" applyBorder="1" applyAlignment="1">
      <alignment horizontal="center" vertical="center" wrapText="1"/>
    </xf>
    <xf numFmtId="0" fontId="52" fillId="5" borderId="33" xfId="0" applyFont="1" applyFill="1" applyBorder="1" applyAlignment="1">
      <alignment horizontal="center" vertical="center" wrapText="1"/>
    </xf>
    <xf numFmtId="0" fontId="49" fillId="5" borderId="78" xfId="0" applyFont="1" applyFill="1" applyBorder="1" applyAlignment="1">
      <alignment vertical="center"/>
    </xf>
    <xf numFmtId="0" fontId="16" fillId="5" borderId="4" xfId="0" applyFont="1" applyFill="1" applyBorder="1" applyAlignment="1">
      <alignment horizontal="center" vertical="center" wrapText="1"/>
    </xf>
    <xf numFmtId="0" fontId="49" fillId="5" borderId="2" xfId="0" applyFont="1" applyFill="1" applyBorder="1" applyAlignment="1">
      <alignment vertical="center"/>
    </xf>
    <xf numFmtId="0" fontId="16" fillId="5" borderId="15" xfId="0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center" vertical="top" wrapText="1"/>
    </xf>
    <xf numFmtId="0" fontId="18" fillId="5" borderId="25" xfId="0" applyFont="1" applyFill="1" applyBorder="1" applyAlignment="1">
      <alignment horizontal="center" vertical="top" wrapText="1"/>
    </xf>
    <xf numFmtId="0" fontId="18" fillId="5" borderId="74" xfId="0" applyFont="1" applyFill="1" applyBorder="1" applyAlignment="1">
      <alignment horizontal="center" vertical="top" wrapText="1"/>
    </xf>
    <xf numFmtId="0" fontId="18" fillId="5" borderId="104" xfId="0" applyFont="1" applyFill="1" applyBorder="1" applyAlignment="1">
      <alignment horizontal="center" vertical="top" wrapText="1"/>
    </xf>
    <xf numFmtId="0" fontId="18" fillId="5" borderId="33" xfId="0" applyFont="1" applyFill="1" applyBorder="1" applyAlignment="1">
      <alignment horizontal="center" vertical="top" wrapText="1"/>
    </xf>
    <xf numFmtId="0" fontId="18" fillId="5" borderId="32" xfId="0" applyFont="1" applyFill="1" applyBorder="1" applyAlignment="1">
      <alignment horizontal="center" vertical="top" wrapText="1"/>
    </xf>
    <xf numFmtId="166" fontId="36" fillId="5" borderId="37" xfId="0" applyNumberFormat="1" applyFont="1" applyFill="1" applyBorder="1" applyAlignment="1">
      <alignment horizontal="centerContinuous" vertical="center" wrapText="1"/>
    </xf>
    <xf numFmtId="166" fontId="36" fillId="5" borderId="38" xfId="0" applyNumberFormat="1" applyFont="1" applyFill="1" applyBorder="1" applyAlignment="1">
      <alignment horizontal="centerContinuous" vertical="center" wrapText="1"/>
    </xf>
    <xf numFmtId="166" fontId="36" fillId="5" borderId="55" xfId="0" applyNumberFormat="1" applyFont="1" applyFill="1" applyBorder="1" applyAlignment="1">
      <alignment horizontal="centerContinuous" vertical="center" wrapText="1"/>
    </xf>
    <xf numFmtId="166" fontId="36" fillId="5" borderId="36" xfId="0" applyNumberFormat="1" applyFont="1" applyFill="1" applyBorder="1" applyAlignment="1">
      <alignment horizontal="centerContinuous" vertical="center" wrapText="1"/>
    </xf>
    <xf numFmtId="166" fontId="36" fillId="5" borderId="66" xfId="0" applyNumberFormat="1" applyFont="1" applyFill="1" applyBorder="1" applyAlignment="1">
      <alignment horizontal="centerContinuous" vertical="center" wrapText="1"/>
    </xf>
    <xf numFmtId="166" fontId="36" fillId="5" borderId="48" xfId="0" applyNumberFormat="1" applyFont="1" applyFill="1" applyBorder="1" applyAlignment="1">
      <alignment horizontal="centerContinuous" vertical="center" wrapText="1"/>
    </xf>
    <xf numFmtId="166" fontId="36" fillId="5" borderId="37" xfId="0" applyNumberFormat="1" applyFont="1" applyFill="1" applyBorder="1" applyAlignment="1">
      <alignment horizontal="center" vertical="center" wrapText="1"/>
    </xf>
    <xf numFmtId="166" fontId="47" fillId="5" borderId="38" xfId="0" applyNumberFormat="1" applyFont="1" applyFill="1" applyBorder="1" applyAlignment="1" applyProtection="1">
      <alignment horizontal="center" vertical="center" wrapText="1"/>
      <protection locked="0"/>
    </xf>
    <xf numFmtId="166" fontId="47" fillId="5" borderId="55" xfId="0" applyNumberFormat="1" applyFont="1" applyFill="1" applyBorder="1" applyAlignment="1" applyProtection="1">
      <alignment horizontal="center" vertical="center" wrapText="1"/>
      <protection locked="0"/>
    </xf>
    <xf numFmtId="166" fontId="36" fillId="5" borderId="38" xfId="0" applyNumberFormat="1" applyFont="1" applyFill="1" applyBorder="1" applyAlignment="1">
      <alignment horizontal="center" vertical="center" wrapText="1"/>
    </xf>
    <xf numFmtId="166" fontId="37" fillId="5" borderId="38" xfId="0" applyNumberFormat="1" applyFont="1" applyFill="1" applyBorder="1" applyAlignment="1">
      <alignment horizontal="center" vertical="center" wrapText="1"/>
    </xf>
    <xf numFmtId="166" fontId="37" fillId="5" borderId="39" xfId="0" applyNumberFormat="1" applyFont="1" applyFill="1" applyBorder="1" applyAlignment="1">
      <alignment horizontal="center" vertical="center" wrapText="1"/>
    </xf>
    <xf numFmtId="166" fontId="47" fillId="5" borderId="37" xfId="0" applyNumberFormat="1" applyFont="1" applyFill="1" applyBorder="1" applyAlignment="1">
      <alignment horizontal="centerContinuous" vertical="center" wrapText="1"/>
    </xf>
    <xf numFmtId="166" fontId="47" fillId="5" borderId="38" xfId="0" applyNumberFormat="1" applyFont="1" applyFill="1" applyBorder="1" applyAlignment="1">
      <alignment horizontal="centerContinuous" vertical="center" wrapText="1"/>
    </xf>
    <xf numFmtId="166" fontId="47" fillId="5" borderId="55" xfId="0" applyNumberFormat="1" applyFont="1" applyFill="1" applyBorder="1" applyAlignment="1">
      <alignment horizontal="centerContinuous" vertical="center" wrapText="1"/>
    </xf>
    <xf numFmtId="166" fontId="47" fillId="5" borderId="36" xfId="0" applyNumberFormat="1" applyFont="1" applyFill="1" applyBorder="1" applyAlignment="1">
      <alignment horizontal="centerContinuous" vertical="center" wrapText="1"/>
    </xf>
    <xf numFmtId="166" fontId="47" fillId="5" borderId="66" xfId="0" applyNumberFormat="1" applyFont="1" applyFill="1" applyBorder="1" applyAlignment="1">
      <alignment horizontal="centerContinuous" vertical="center" wrapText="1"/>
    </xf>
    <xf numFmtId="166" fontId="47" fillId="5" borderId="48" xfId="0" applyNumberFormat="1" applyFont="1" applyFill="1" applyBorder="1" applyAlignment="1">
      <alignment horizontal="centerContinuous" vertical="center" wrapText="1"/>
    </xf>
    <xf numFmtId="166" fontId="47" fillId="5" borderId="37" xfId="0" applyNumberFormat="1" applyFont="1" applyFill="1" applyBorder="1" applyAlignment="1">
      <alignment horizontal="center" vertical="center" wrapText="1"/>
    </xf>
    <xf numFmtId="166" fontId="47" fillId="5" borderId="38" xfId="0" applyNumberFormat="1" applyFont="1" applyFill="1" applyBorder="1" applyAlignment="1">
      <alignment horizontal="center" vertical="center" wrapText="1"/>
    </xf>
    <xf numFmtId="166" fontId="47" fillId="5" borderId="39" xfId="0" applyNumberFormat="1" applyFont="1" applyFill="1" applyBorder="1" applyAlignment="1">
      <alignment horizontal="center" vertical="center" wrapText="1"/>
    </xf>
    <xf numFmtId="166" fontId="36" fillId="5" borderId="38" xfId="0" applyNumberFormat="1" applyFont="1" applyFill="1" applyBorder="1" applyAlignment="1" applyProtection="1">
      <alignment horizontal="center" vertical="center" wrapText="1"/>
      <protection locked="0"/>
    </xf>
    <xf numFmtId="166" fontId="37" fillId="5" borderId="38" xfId="0" applyNumberFormat="1" applyFont="1" applyFill="1" applyBorder="1" applyAlignment="1" applyProtection="1">
      <alignment horizontal="center" vertical="center" wrapText="1"/>
      <protection locked="0"/>
    </xf>
    <xf numFmtId="166" fontId="37" fillId="5" borderId="36" xfId="0" applyNumberFormat="1" applyFont="1" applyFill="1" applyBorder="1" applyAlignment="1" applyProtection="1">
      <alignment horizontal="center" vertical="center" wrapText="1"/>
      <protection locked="0"/>
    </xf>
    <xf numFmtId="166" fontId="37" fillId="5" borderId="55" xfId="0" applyNumberFormat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8" fillId="5" borderId="87" xfId="0" applyFont="1" applyFill="1" applyBorder="1" applyAlignment="1">
      <alignment horizontal="center" vertical="center"/>
    </xf>
    <xf numFmtId="0" fontId="7" fillId="5" borderId="80" xfId="0" applyFont="1" applyFill="1" applyBorder="1" applyAlignment="1">
      <alignment horizontal="center" vertical="center"/>
    </xf>
    <xf numFmtId="0" fontId="7" fillId="5" borderId="93" xfId="0" applyFont="1" applyFill="1" applyBorder="1" applyAlignment="1">
      <alignment horizontal="center" vertical="center"/>
    </xf>
    <xf numFmtId="0" fontId="7" fillId="5" borderId="94" xfId="0" applyFont="1" applyFill="1" applyBorder="1" applyAlignment="1">
      <alignment horizontal="left" vertical="center"/>
    </xf>
    <xf numFmtId="3" fontId="11" fillId="5" borderId="80" xfId="0" applyNumberFormat="1" applyFont="1" applyFill="1" applyBorder="1" applyAlignment="1">
      <alignment vertical="center"/>
    </xf>
    <xf numFmtId="3" fontId="11" fillId="5" borderId="98" xfId="0" applyNumberFormat="1" applyFont="1" applyFill="1" applyBorder="1" applyAlignment="1">
      <alignment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left" vertical="center"/>
    </xf>
    <xf numFmtId="3" fontId="11" fillId="5" borderId="101" xfId="0" applyNumberFormat="1" applyFont="1" applyFill="1" applyBorder="1" applyAlignment="1">
      <alignment vertical="center"/>
    </xf>
    <xf numFmtId="0" fontId="7" fillId="5" borderId="13" xfId="0" applyFont="1" applyFill="1" applyBorder="1" applyAlignment="1">
      <alignment horizontal="left"/>
    </xf>
    <xf numFmtId="3" fontId="11" fillId="5" borderId="102" xfId="0" applyNumberFormat="1" applyFont="1" applyFill="1" applyBorder="1"/>
    <xf numFmtId="3" fontId="11" fillId="5" borderId="103" xfId="0" applyNumberFormat="1" applyFont="1" applyFill="1" applyBorder="1"/>
    <xf numFmtId="0" fontId="15" fillId="5" borderId="15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 wrapText="1"/>
    </xf>
    <xf numFmtId="0" fontId="18" fillId="0" borderId="110" xfId="0" applyFont="1" applyBorder="1" applyAlignment="1">
      <alignment horizontal="center" vertical="center"/>
    </xf>
    <xf numFmtId="0" fontId="20" fillId="0" borderId="77" xfId="0" applyFont="1" applyBorder="1" applyAlignment="1">
      <alignment wrapText="1"/>
    </xf>
    <xf numFmtId="49" fontId="2" fillId="0" borderId="15" xfId="0" applyNumberFormat="1" applyFont="1" applyBorder="1" applyAlignment="1">
      <alignment horizontal="center" vertical="center" wrapText="1"/>
    </xf>
    <xf numFmtId="3" fontId="19" fillId="0" borderId="64" xfId="0" applyNumberFormat="1" applyFont="1" applyBorder="1" applyAlignment="1">
      <alignment horizontal="right" vertical="center"/>
    </xf>
    <xf numFmtId="0" fontId="18" fillId="0" borderId="111" xfId="0" applyFont="1" applyBorder="1" applyAlignment="1">
      <alignment horizontal="center" vertical="center"/>
    </xf>
    <xf numFmtId="0" fontId="20" fillId="0" borderId="4" xfId="0" applyFont="1" applyBorder="1" applyAlignment="1">
      <alignment wrapText="1"/>
    </xf>
    <xf numFmtId="3" fontId="19" fillId="0" borderId="65" xfId="0" applyNumberFormat="1" applyFont="1" applyBorder="1" applyAlignment="1">
      <alignment horizontal="right" vertical="center"/>
    </xf>
    <xf numFmtId="0" fontId="18" fillId="0" borderId="112" xfId="0" applyFont="1" applyBorder="1" applyAlignment="1">
      <alignment horizontal="center" vertical="center"/>
    </xf>
    <xf numFmtId="0" fontId="3" fillId="0" borderId="14" xfId="0" applyFont="1" applyBorder="1" applyAlignment="1">
      <alignment wrapText="1"/>
    </xf>
    <xf numFmtId="49" fontId="19" fillId="0" borderId="14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right" vertical="center"/>
    </xf>
    <xf numFmtId="3" fontId="19" fillId="0" borderId="74" xfId="0" applyNumberFormat="1" applyFont="1" applyBorder="1" applyAlignment="1">
      <alignment horizontal="right" vertical="center"/>
    </xf>
    <xf numFmtId="0" fontId="18" fillId="0" borderId="93" xfId="0" applyFont="1" applyBorder="1" applyAlignment="1">
      <alignment horizontal="center" vertical="center"/>
    </xf>
    <xf numFmtId="0" fontId="19" fillId="0" borderId="94" xfId="0" applyFont="1" applyBorder="1" applyAlignment="1">
      <alignment vertical="center" wrapText="1"/>
    </xf>
    <xf numFmtId="3" fontId="19" fillId="0" borderId="94" xfId="0" applyNumberFormat="1" applyFont="1" applyBorder="1" applyAlignment="1">
      <alignment vertical="center"/>
    </xf>
    <xf numFmtId="3" fontId="19" fillId="0" borderId="94" xfId="0" applyNumberFormat="1" applyFont="1" applyBorder="1" applyAlignment="1">
      <alignment horizontal="right" vertical="center"/>
    </xf>
    <xf numFmtId="0" fontId="15" fillId="5" borderId="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right"/>
    </xf>
    <xf numFmtId="0" fontId="3" fillId="5" borderId="15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3" fillId="0" borderId="4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166" fontId="41" fillId="0" borderId="64" xfId="0" applyNumberFormat="1" applyFont="1" applyBorder="1" applyAlignment="1" applyProtection="1">
      <alignment horizontal="right" vertical="center" wrapText="1" indent="1"/>
      <protection locked="0"/>
    </xf>
    <xf numFmtId="166" fontId="41" fillId="0" borderId="65" xfId="0" applyNumberFormat="1" applyFont="1" applyBorder="1" applyAlignment="1" applyProtection="1">
      <alignment horizontal="right" vertical="center" wrapText="1" indent="1"/>
      <protection locked="0"/>
    </xf>
    <xf numFmtId="166" fontId="28" fillId="0" borderId="68" xfId="0" applyNumberFormat="1" applyFont="1" applyBorder="1" applyAlignment="1">
      <alignment horizontal="center" vertical="center" wrapText="1"/>
    </xf>
    <xf numFmtId="166" fontId="28" fillId="0" borderId="69" xfId="0" applyNumberFormat="1" applyFont="1" applyBorder="1" applyAlignment="1">
      <alignment horizontal="center" vertical="center" wrapText="1"/>
    </xf>
    <xf numFmtId="166" fontId="28" fillId="0" borderId="71" xfId="0" applyNumberFormat="1" applyFont="1" applyBorder="1" applyAlignment="1">
      <alignment horizontal="center" vertical="center" wrapText="1"/>
    </xf>
    <xf numFmtId="166" fontId="19" fillId="0" borderId="67" xfId="0" applyNumberFormat="1" applyFont="1" applyBorder="1" applyAlignment="1">
      <alignment horizontal="center" vertical="center" wrapText="1"/>
    </xf>
    <xf numFmtId="166" fontId="34" fillId="0" borderId="22" xfId="4" applyNumberFormat="1" applyFont="1" applyBorder="1" applyAlignment="1">
      <alignment horizontal="left" vertical="center"/>
    </xf>
    <xf numFmtId="166" fontId="33" fillId="0" borderId="0" xfId="4" applyNumberFormat="1" applyFont="1" applyAlignment="1">
      <alignment horizontal="center" vertical="center"/>
    </xf>
    <xf numFmtId="166" fontId="34" fillId="0" borderId="22" xfId="4" applyNumberFormat="1" applyFont="1" applyBorder="1" applyAlignment="1">
      <alignment horizontal="left"/>
    </xf>
    <xf numFmtId="0" fontId="36" fillId="5" borderId="23" xfId="4" applyFont="1" applyFill="1" applyBorder="1" applyAlignment="1">
      <alignment horizontal="center" vertical="center" wrapText="1"/>
    </xf>
    <xf numFmtId="0" fontId="36" fillId="5" borderId="30" xfId="4" applyFont="1" applyFill="1" applyBorder="1" applyAlignment="1">
      <alignment horizontal="center" vertical="center" wrapText="1"/>
    </xf>
    <xf numFmtId="0" fontId="36" fillId="5" borderId="24" xfId="4" applyFont="1" applyFill="1" applyBorder="1" applyAlignment="1">
      <alignment horizontal="center" vertical="center" wrapText="1"/>
    </xf>
    <xf numFmtId="0" fontId="36" fillId="5" borderId="31" xfId="4" applyFont="1" applyFill="1" applyBorder="1" applyAlignment="1">
      <alignment horizontal="center" vertical="center" wrapText="1"/>
    </xf>
    <xf numFmtId="0" fontId="52" fillId="5" borderId="26" xfId="4" applyFont="1" applyFill="1" applyBorder="1" applyAlignment="1">
      <alignment horizontal="center" vertical="center" wrapText="1"/>
    </xf>
    <xf numFmtId="0" fontId="52" fillId="5" borderId="27" xfId="4" applyFont="1" applyFill="1" applyBorder="1" applyAlignment="1">
      <alignment horizontal="center" vertical="center" wrapText="1"/>
    </xf>
    <xf numFmtId="0" fontId="52" fillId="5" borderId="28" xfId="4" applyFont="1" applyFill="1" applyBorder="1" applyAlignment="1">
      <alignment horizontal="center" vertical="center" wrapText="1"/>
    </xf>
    <xf numFmtId="0" fontId="52" fillId="5" borderId="29" xfId="4" applyFont="1" applyFill="1" applyBorder="1" applyAlignment="1">
      <alignment horizontal="center" vertical="center" wrapText="1"/>
    </xf>
    <xf numFmtId="0" fontId="52" fillId="5" borderId="34" xfId="4" applyFont="1" applyFill="1" applyBorder="1" applyAlignment="1">
      <alignment horizontal="center" vertical="center" wrapText="1"/>
    </xf>
    <xf numFmtId="0" fontId="38" fillId="5" borderId="29" xfId="4" applyFont="1" applyFill="1" applyBorder="1" applyAlignment="1">
      <alignment horizontal="center" vertical="center" wrapText="1"/>
    </xf>
    <xf numFmtId="0" fontId="38" fillId="5" borderId="34" xfId="4" applyFont="1" applyFill="1" applyBorder="1" applyAlignment="1">
      <alignment horizontal="center" vertical="center" wrapText="1"/>
    </xf>
    <xf numFmtId="0" fontId="52" fillId="5" borderId="81" xfId="0" applyFont="1" applyFill="1" applyBorder="1" applyAlignment="1" applyProtection="1">
      <alignment horizontal="center" vertical="center" wrapText="1"/>
      <protection locked="0"/>
    </xf>
    <xf numFmtId="0" fontId="52" fillId="5" borderId="67" xfId="0" applyFont="1" applyFill="1" applyBorder="1" applyAlignment="1" applyProtection="1">
      <alignment horizontal="center" vertical="center" wrapText="1"/>
      <protection locked="0"/>
    </xf>
    <xf numFmtId="0" fontId="52" fillId="5" borderId="37" xfId="4" applyFont="1" applyFill="1" applyBorder="1" applyAlignment="1">
      <alignment horizontal="center" vertical="center" wrapText="1"/>
    </xf>
    <xf numFmtId="0" fontId="52" fillId="5" borderId="38" xfId="4" applyFont="1" applyFill="1" applyBorder="1" applyAlignment="1">
      <alignment horizontal="center" vertical="center" wrapText="1"/>
    </xf>
    <xf numFmtId="0" fontId="52" fillId="5" borderId="36" xfId="4" applyFont="1" applyFill="1" applyBorder="1" applyAlignment="1">
      <alignment horizontal="center" vertical="center" wrapText="1"/>
    </xf>
    <xf numFmtId="0" fontId="32" fillId="0" borderId="0" xfId="4" applyFont="1" applyAlignment="1">
      <alignment horizontal="center"/>
    </xf>
    <xf numFmtId="0" fontId="52" fillId="0" borderId="59" xfId="4" applyFont="1" applyBorder="1" applyAlignment="1" applyProtection="1">
      <alignment horizontal="center" vertical="center" wrapText="1"/>
      <protection locked="0"/>
    </xf>
    <xf numFmtId="0" fontId="52" fillId="0" borderId="63" xfId="4" applyFont="1" applyBorder="1" applyAlignment="1" applyProtection="1">
      <alignment horizontal="center" vertical="center" wrapText="1"/>
      <protection locked="0"/>
    </xf>
    <xf numFmtId="0" fontId="57" fillId="0" borderId="0" xfId="4" applyFont="1" applyAlignment="1" applyProtection="1">
      <alignment horizontal="right" vertical="center"/>
      <protection locked="0"/>
    </xf>
    <xf numFmtId="0" fontId="32" fillId="0" borderId="0" xfId="4" applyFont="1" applyAlignment="1" applyProtection="1">
      <alignment horizontal="center"/>
      <protection locked="0"/>
    </xf>
    <xf numFmtId="166" fontId="33" fillId="0" borderId="0" xfId="4" applyNumberFormat="1" applyFont="1" applyAlignment="1" applyProtection="1">
      <alignment horizontal="center" vertical="center"/>
      <protection locked="0"/>
    </xf>
    <xf numFmtId="0" fontId="32" fillId="0" borderId="0" xfId="4" applyFont="1" applyAlignment="1" applyProtection="1">
      <alignment horizontal="center" vertical="center"/>
      <protection locked="0"/>
    </xf>
    <xf numFmtId="166" fontId="34" fillId="0" borderId="22" xfId="4" applyNumberFormat="1" applyFont="1" applyBorder="1" applyAlignment="1" applyProtection="1">
      <alignment horizontal="left" vertical="center"/>
      <protection locked="0"/>
    </xf>
    <xf numFmtId="0" fontId="36" fillId="5" borderId="83" xfId="4" applyFont="1" applyFill="1" applyBorder="1" applyAlignment="1">
      <alignment horizontal="center" vertical="center" wrapText="1"/>
    </xf>
    <xf numFmtId="0" fontId="36" fillId="5" borderId="84" xfId="4" applyFont="1" applyFill="1" applyBorder="1" applyAlignment="1">
      <alignment horizontal="center" vertical="center" wrapText="1"/>
    </xf>
    <xf numFmtId="0" fontId="21" fillId="5" borderId="59" xfId="0" applyFont="1" applyFill="1" applyBorder="1" applyAlignment="1">
      <alignment horizontal="center" vertical="center" wrapText="1"/>
    </xf>
    <xf numFmtId="0" fontId="21" fillId="5" borderId="63" xfId="0" applyFont="1" applyFill="1" applyBorder="1" applyAlignment="1">
      <alignment horizontal="center" vertical="center" wrapText="1"/>
    </xf>
    <xf numFmtId="0" fontId="52" fillId="0" borderId="59" xfId="4" applyFont="1" applyBorder="1" applyAlignment="1">
      <alignment horizontal="center" vertical="center" wrapText="1"/>
    </xf>
    <xf numFmtId="0" fontId="52" fillId="0" borderId="63" xfId="4" applyFont="1" applyBorder="1" applyAlignment="1">
      <alignment horizontal="center" vertical="center" wrapText="1"/>
    </xf>
    <xf numFmtId="0" fontId="60" fillId="0" borderId="0" xfId="4" applyFont="1" applyAlignment="1" applyProtection="1">
      <alignment horizontal="right" vertical="center"/>
      <protection locked="0"/>
    </xf>
    <xf numFmtId="0" fontId="16" fillId="5" borderId="25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  <xf numFmtId="3" fontId="16" fillId="5" borderId="25" xfId="0" applyNumberFormat="1" applyFont="1" applyFill="1" applyBorder="1" applyAlignment="1">
      <alignment horizontal="center" vertical="center" wrapText="1"/>
    </xf>
    <xf numFmtId="3" fontId="16" fillId="5" borderId="15" xfId="0" applyNumberFormat="1" applyFont="1" applyFill="1" applyBorder="1" applyAlignment="1">
      <alignment horizontal="center" vertical="center" wrapText="1"/>
    </xf>
    <xf numFmtId="0" fontId="49" fillId="0" borderId="4" xfId="0" quotePrefix="1" applyFont="1" applyBorder="1" applyAlignment="1">
      <alignment horizontal="center" vertical="center"/>
    </xf>
    <xf numFmtId="0" fontId="51" fillId="0" borderId="0" xfId="0" applyFont="1" applyAlignment="1">
      <alignment horizontal="center"/>
    </xf>
    <xf numFmtId="1" fontId="68" fillId="0" borderId="20" xfId="0" quotePrefix="1" applyNumberFormat="1" applyFont="1" applyBorder="1" applyAlignment="1">
      <alignment horizontal="center" vertical="center"/>
    </xf>
    <xf numFmtId="1" fontId="68" fillId="0" borderId="52" xfId="0" quotePrefix="1" applyNumberFormat="1" applyFont="1" applyBorder="1" applyAlignment="1">
      <alignment horizontal="center" vertical="center"/>
    </xf>
    <xf numFmtId="0" fontId="49" fillId="5" borderId="25" xfId="0" applyFont="1" applyFill="1" applyBorder="1" applyAlignment="1">
      <alignment horizontal="center" vertical="center" wrapText="1"/>
    </xf>
    <xf numFmtId="0" fontId="49" fillId="5" borderId="15" xfId="0" applyFont="1" applyFill="1" applyBorder="1" applyAlignment="1">
      <alignment horizontal="center" vertical="center" wrapText="1"/>
    </xf>
    <xf numFmtId="3" fontId="49" fillId="5" borderId="25" xfId="0" applyNumberFormat="1" applyFont="1" applyFill="1" applyBorder="1" applyAlignment="1">
      <alignment horizontal="center" vertical="center" wrapText="1"/>
    </xf>
    <xf numFmtId="3" fontId="49" fillId="5" borderId="15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49" fillId="5" borderId="4" xfId="0" applyFont="1" applyFill="1" applyBorder="1" applyAlignment="1">
      <alignment horizontal="center" vertical="center" wrapText="1"/>
    </xf>
    <xf numFmtId="0" fontId="49" fillId="5" borderId="25" xfId="0" applyFont="1" applyFill="1" applyBorder="1" applyAlignment="1">
      <alignment horizontal="center" vertical="center"/>
    </xf>
    <xf numFmtId="0" fontId="49" fillId="5" borderId="15" xfId="0" applyFont="1" applyFill="1" applyBorder="1" applyAlignment="1">
      <alignment horizontal="center" vertical="center"/>
    </xf>
    <xf numFmtId="0" fontId="49" fillId="5" borderId="76" xfId="0" applyFont="1" applyFill="1" applyBorder="1" applyAlignment="1">
      <alignment horizontal="center" vertical="center" wrapText="1"/>
    </xf>
    <xf numFmtId="0" fontId="49" fillId="5" borderId="77" xfId="0" applyFont="1" applyFill="1" applyBorder="1" applyAlignment="1">
      <alignment horizontal="center" vertical="center" wrapText="1"/>
    </xf>
    <xf numFmtId="1" fontId="49" fillId="0" borderId="20" xfId="0" quotePrefix="1" applyNumberFormat="1" applyFont="1" applyBorder="1" applyAlignment="1">
      <alignment horizontal="center" vertical="center"/>
    </xf>
    <xf numFmtId="1" fontId="49" fillId="0" borderId="52" xfId="0" quotePrefix="1" applyNumberFormat="1" applyFont="1" applyBorder="1" applyAlignment="1">
      <alignment horizontal="center" vertical="center"/>
    </xf>
    <xf numFmtId="0" fontId="49" fillId="0" borderId="20" xfId="0" quotePrefix="1" applyFont="1" applyBorder="1" applyAlignment="1">
      <alignment horizontal="center" vertical="center"/>
    </xf>
    <xf numFmtId="0" fontId="49" fillId="0" borderId="52" xfId="0" quotePrefix="1" applyFont="1" applyBorder="1" applyAlignment="1">
      <alignment horizontal="center" vertical="center"/>
    </xf>
    <xf numFmtId="0" fontId="68" fillId="0" borderId="20" xfId="0" quotePrefix="1" applyFont="1" applyBorder="1" applyAlignment="1">
      <alignment horizontal="center" vertical="center"/>
    </xf>
    <xf numFmtId="0" fontId="68" fillId="0" borderId="52" xfId="0" quotePrefix="1" applyFont="1" applyBorder="1" applyAlignment="1">
      <alignment horizontal="center" vertical="center"/>
    </xf>
    <xf numFmtId="0" fontId="49" fillId="0" borderId="76" xfId="0" quotePrefix="1" applyFont="1" applyBorder="1" applyAlignment="1">
      <alignment horizontal="center" vertical="center"/>
    </xf>
    <xf numFmtId="0" fontId="49" fillId="0" borderId="1" xfId="0" quotePrefix="1" applyFont="1" applyBorder="1" applyAlignment="1">
      <alignment horizontal="center" vertical="center"/>
    </xf>
    <xf numFmtId="0" fontId="68" fillId="0" borderId="4" xfId="0" quotePrefix="1" applyFont="1" applyBorder="1" applyAlignment="1">
      <alignment horizontal="center" vertical="center"/>
    </xf>
    <xf numFmtId="0" fontId="15" fillId="0" borderId="4" xfId="0" quotePrefix="1" applyFont="1" applyBorder="1" applyAlignment="1">
      <alignment horizontal="center" vertical="center"/>
    </xf>
    <xf numFmtId="0" fontId="58" fillId="0" borderId="0" xfId="0" applyFont="1" applyAlignment="1">
      <alignment horizontal="right"/>
    </xf>
    <xf numFmtId="0" fontId="56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18" fillId="5" borderId="58" xfId="0" applyFont="1" applyFill="1" applyBorder="1" applyAlignment="1">
      <alignment horizontal="center" vertical="top" wrapText="1"/>
    </xf>
    <xf numFmtId="0" fontId="18" fillId="5" borderId="70" xfId="0" applyFont="1" applyFill="1" applyBorder="1" applyAlignment="1">
      <alignment horizontal="center" vertical="top" wrapText="1"/>
    </xf>
    <xf numFmtId="0" fontId="18" fillId="5" borderId="59" xfId="0" applyFont="1" applyFill="1" applyBorder="1" applyAlignment="1">
      <alignment horizontal="center" vertical="center" wrapText="1"/>
    </xf>
    <xf numFmtId="0" fontId="18" fillId="5" borderId="71" xfId="0" applyFont="1" applyFill="1" applyBorder="1" applyAlignment="1">
      <alignment horizontal="center" vertical="center" wrapText="1"/>
    </xf>
    <xf numFmtId="0" fontId="50" fillId="6" borderId="60" xfId="0" applyFont="1" applyFill="1" applyBorder="1" applyAlignment="1">
      <alignment horizontal="center" vertical="center" wrapText="1"/>
    </xf>
    <xf numFmtId="0" fontId="50" fillId="6" borderId="61" xfId="0" applyFont="1" applyFill="1" applyBorder="1" applyAlignment="1">
      <alignment horizontal="center" vertical="center" wrapText="1"/>
    </xf>
    <xf numFmtId="0" fontId="50" fillId="6" borderId="50" xfId="0" applyFont="1" applyFill="1" applyBorder="1" applyAlignment="1">
      <alignment horizontal="center" vertical="center" wrapText="1"/>
    </xf>
    <xf numFmtId="0" fontId="18" fillId="5" borderId="62" xfId="0" applyFont="1" applyFill="1" applyBorder="1" applyAlignment="1">
      <alignment horizontal="center" vertical="top" wrapText="1"/>
    </xf>
    <xf numFmtId="0" fontId="18" fillId="5" borderId="63" xfId="0" applyFont="1" applyFill="1" applyBorder="1" applyAlignment="1">
      <alignment horizontal="center" vertical="center" wrapText="1"/>
    </xf>
    <xf numFmtId="166" fontId="60" fillId="0" borderId="0" xfId="0" applyNumberFormat="1" applyFont="1" applyAlignment="1">
      <alignment horizontal="center" textRotation="180" wrapText="1"/>
    </xf>
    <xf numFmtId="166" fontId="47" fillId="5" borderId="59" xfId="0" applyNumberFormat="1" applyFont="1" applyFill="1" applyBorder="1" applyAlignment="1">
      <alignment horizontal="center" vertical="center" wrapText="1"/>
    </xf>
    <xf numFmtId="166" fontId="47" fillId="5" borderId="63" xfId="0" applyNumberFormat="1" applyFont="1" applyFill="1" applyBorder="1" applyAlignment="1">
      <alignment horizontal="center" vertical="center" wrapText="1"/>
    </xf>
    <xf numFmtId="166" fontId="63" fillId="0" borderId="66" xfId="0" applyNumberFormat="1" applyFont="1" applyBorder="1" applyAlignment="1">
      <alignment horizontal="center" vertical="center" wrapText="1"/>
    </xf>
    <xf numFmtId="166" fontId="58" fillId="0" borderId="0" xfId="0" applyNumberFormat="1" applyFont="1" applyAlignment="1">
      <alignment horizontal="right" vertical="center" wrapText="1"/>
    </xf>
    <xf numFmtId="166" fontId="31" fillId="0" borderId="0" xfId="0" applyNumberFormat="1" applyFont="1" applyAlignment="1">
      <alignment horizontal="center" textRotation="180" wrapText="1"/>
    </xf>
    <xf numFmtId="166" fontId="52" fillId="5" borderId="59" xfId="0" applyNumberFormat="1" applyFont="1" applyFill="1" applyBorder="1" applyAlignment="1">
      <alignment horizontal="center" vertical="center" wrapText="1"/>
    </xf>
    <xf numFmtId="166" fontId="52" fillId="5" borderId="63" xfId="0" applyNumberFormat="1" applyFont="1" applyFill="1" applyBorder="1" applyAlignment="1">
      <alignment horizontal="center" vertical="center" wrapText="1"/>
    </xf>
    <xf numFmtId="166" fontId="32" fillId="0" borderId="0" xfId="0" applyNumberFormat="1" applyFont="1" applyAlignment="1" applyProtection="1">
      <alignment horizontal="center" vertical="center" wrapText="1"/>
      <protection locked="0"/>
    </xf>
    <xf numFmtId="0" fontId="64" fillId="0" borderId="0" xfId="0" applyFont="1" applyAlignment="1">
      <alignment horizontal="right" wrapText="1"/>
    </xf>
    <xf numFmtId="0" fontId="59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5" fillId="0" borderId="0" xfId="0" applyFont="1" applyAlignment="1">
      <alignment horizontal="right" vertical="center"/>
    </xf>
    <xf numFmtId="0" fontId="59" fillId="0" borderId="0" xfId="0" applyFont="1" applyAlignment="1">
      <alignment horizontal="right" vertical="center"/>
    </xf>
    <xf numFmtId="0" fontId="76" fillId="0" borderId="0" xfId="0" applyFont="1" applyAlignment="1">
      <alignment horizontal="center" wrapText="1"/>
    </xf>
    <xf numFmtId="0" fontId="77" fillId="0" borderId="0" xfId="0" applyFont="1"/>
    <xf numFmtId="0" fontId="9" fillId="5" borderId="81" xfId="0" applyFont="1" applyFill="1" applyBorder="1" applyAlignment="1">
      <alignment horizontal="left" vertical="center"/>
    </xf>
    <xf numFmtId="0" fontId="10" fillId="5" borderId="88" xfId="0" applyFont="1" applyFill="1" applyBorder="1"/>
    <xf numFmtId="0" fontId="10" fillId="5" borderId="39" xfId="0" applyFont="1" applyFill="1" applyBorder="1"/>
    <xf numFmtId="0" fontId="9" fillId="5" borderId="90" xfId="0" applyFont="1" applyFill="1" applyBorder="1" applyAlignment="1">
      <alignment horizontal="left" vertical="center"/>
    </xf>
    <xf numFmtId="0" fontId="10" fillId="5" borderId="91" xfId="0" applyFont="1" applyFill="1" applyBorder="1"/>
    <xf numFmtId="0" fontId="10" fillId="5" borderId="92" xfId="0" applyFont="1" applyFill="1" applyBorder="1"/>
    <xf numFmtId="49" fontId="19" fillId="7" borderId="27" xfId="0" applyNumberFormat="1" applyFont="1" applyFill="1" applyBorder="1" applyAlignment="1">
      <alignment horizontal="center" vertical="center" wrapText="1"/>
    </xf>
    <xf numFmtId="49" fontId="18" fillId="7" borderId="33" xfId="0" applyNumberFormat="1" applyFont="1" applyFill="1" applyBorder="1"/>
    <xf numFmtId="49" fontId="2" fillId="7" borderId="29" xfId="0" applyNumberFormat="1" applyFont="1" applyFill="1" applyBorder="1" applyAlignment="1">
      <alignment horizontal="center" vertical="center" wrapText="1"/>
    </xf>
    <xf numFmtId="49" fontId="2" fillId="7" borderId="34" xfId="0" applyNumberFormat="1" applyFont="1" applyFill="1" applyBorder="1" applyAlignment="1">
      <alignment horizontal="center" vertical="center" wrapText="1"/>
    </xf>
    <xf numFmtId="3" fontId="66" fillId="0" borderId="0" xfId="0" applyNumberFormat="1" applyFont="1" applyAlignment="1">
      <alignment horizontal="right"/>
    </xf>
    <xf numFmtId="0" fontId="59" fillId="0" borderId="0" xfId="0" applyFont="1" applyAlignment="1">
      <alignment horizontal="right"/>
    </xf>
    <xf numFmtId="0" fontId="59" fillId="0" borderId="0" xfId="0" applyFont="1"/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center" vertical="center"/>
    </xf>
    <xf numFmtId="0" fontId="0" fillId="0" borderId="0" xfId="0"/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9" fillId="7" borderId="106" xfId="0" applyFont="1" applyFill="1" applyBorder="1" applyAlignment="1">
      <alignment horizontal="center" vertical="center" textRotation="90"/>
    </xf>
    <xf numFmtId="0" fontId="19" fillId="7" borderId="108" xfId="0" applyFont="1" applyFill="1" applyBorder="1"/>
    <xf numFmtId="0" fontId="19" fillId="7" borderId="107" xfId="0" applyFont="1" applyFill="1" applyBorder="1" applyAlignment="1">
      <alignment horizontal="center" vertical="center" wrapText="1"/>
    </xf>
    <xf numFmtId="0" fontId="18" fillId="7" borderId="109" xfId="0" applyFont="1" applyFill="1" applyBorder="1"/>
    <xf numFmtId="3" fontId="19" fillId="7" borderId="27" xfId="0" applyNumberFormat="1" applyFont="1" applyFill="1" applyBorder="1" applyAlignment="1">
      <alignment horizontal="center" vertical="center" wrapText="1"/>
    </xf>
    <xf numFmtId="0" fontId="18" fillId="7" borderId="33" xfId="0" applyFont="1" applyFill="1" applyBorder="1"/>
    <xf numFmtId="0" fontId="64" fillId="0" borderId="0" xfId="0" applyFont="1" applyAlignment="1">
      <alignment horizontal="right"/>
    </xf>
    <xf numFmtId="0" fontId="64" fillId="0" borderId="0" xfId="0" applyFont="1" applyAlignment="1">
      <alignment horizontal="right" vertical="center"/>
    </xf>
    <xf numFmtId="3" fontId="26" fillId="0" borderId="0" xfId="2" applyNumberFormat="1" applyFont="1" applyAlignment="1">
      <alignment horizontal="center"/>
    </xf>
    <xf numFmtId="3" fontId="26" fillId="0" borderId="21" xfId="2" applyNumberFormat="1" applyFont="1" applyBorder="1" applyAlignment="1">
      <alignment horizontal="center"/>
    </xf>
    <xf numFmtId="3" fontId="26" fillId="0" borderId="0" xfId="2" applyNumberFormat="1" applyFont="1" applyAlignment="1">
      <alignment horizontal="left"/>
    </xf>
    <xf numFmtId="3" fontId="26" fillId="0" borderId="21" xfId="2" applyNumberFormat="1" applyFont="1" applyBorder="1" applyAlignment="1">
      <alignment horizontal="left"/>
    </xf>
  </cellXfs>
  <cellStyles count="7">
    <cellStyle name="Ezres" xfId="6" builtinId="3"/>
    <cellStyle name="Figyelmeztetés 2" xfId="1" xr:uid="{00000000-0005-0000-0000-000001000000}"/>
    <cellStyle name="Normál" xfId="0" builtinId="0"/>
    <cellStyle name="Normál 2" xfId="5" xr:uid="{00000000-0005-0000-0000-000003000000}"/>
    <cellStyle name="Normál_EU-s tábla kv-hez_EU projektek tábla" xfId="2" xr:uid="{00000000-0005-0000-0000-000004000000}"/>
    <cellStyle name="Normál_KVRENMUNKA" xfId="4" xr:uid="{00000000-0005-0000-0000-000005000000}"/>
    <cellStyle name="Százalék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riszti/2021/Ei.mod/RENDMOD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&#233;nz&#252;gy\Documents\Kriszti\2025\K&#246;lts&#233;gvet&#233;s2025\Soly\Koltsegvetes2025_Soly.xlsx" TargetMode="External"/><Relationship Id="rId1" Type="http://schemas.openxmlformats.org/officeDocument/2006/relationships/externalLinkPath" Target="/Users/P&#233;nz&#252;gy/Documents/Kriszti/2025/K&#246;lts&#233;gvet&#233;s2025/Soly/Koltsegvetes2025_So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</sheetNames>
    <sheetDataSet>
      <sheetData sheetId="0"/>
      <sheetData sheetId="1">
        <row r="1">
          <cell r="R1" t="str">
            <v>ben</v>
          </cell>
        </row>
        <row r="7">
          <cell r="D7">
            <v>2021</v>
          </cell>
        </row>
      </sheetData>
      <sheetData sheetId="2">
        <row r="6">
          <cell r="A6" t="str">
            <v>2021. évi eredeti előirányzat BEVÉTELEK</v>
          </cell>
        </row>
      </sheetData>
      <sheetData sheetId="3">
        <row r="7">
          <cell r="M7" t="str">
            <v>Forintban!</v>
          </cell>
        </row>
      </sheetData>
      <sheetData sheetId="4"/>
      <sheetData sheetId="5"/>
      <sheetData sheetId="6"/>
      <sheetData sheetId="7">
        <row r="2">
          <cell r="I2" t="str">
            <v>Forintban!</v>
          </cell>
        </row>
      </sheetData>
      <sheetData sheetId="8">
        <row r="2">
          <cell r="I2" t="str">
            <v>Forintban!</v>
          </cell>
        </row>
        <row r="28">
          <cell r="I28">
            <v>0</v>
          </cell>
        </row>
      </sheetData>
      <sheetData sheetId="9"/>
      <sheetData sheetId="10">
        <row r="31">
          <cell r="F31" t="str">
            <v>Eddigi módosítások összege 2021-ben</v>
          </cell>
          <cell r="G31" t="str">
            <v>1. sz. módosítás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v.kiad."/>
      <sheetName val="Rovatonként"/>
      <sheetName val="Kotelezo"/>
      <sheetName val="Muk.merleg"/>
      <sheetName val="Felhalm.merleg"/>
      <sheetName val="Beruh.feluj."/>
      <sheetName val="Tartalek"/>
      <sheetName val="Letszam"/>
      <sheetName val="Ei.felh.ütem"/>
      <sheetName val="Tobb_eves"/>
      <sheetName val="3eves"/>
      <sheetName val="EU-NEM KELL"/>
    </sheetNames>
    <sheetDataSet>
      <sheetData sheetId="0"/>
      <sheetData sheetId="1">
        <row r="7">
          <cell r="I7">
            <v>14364937</v>
          </cell>
          <cell r="K7">
            <v>14973997</v>
          </cell>
          <cell r="O7">
            <v>16242134</v>
          </cell>
        </row>
        <row r="8">
          <cell r="I8">
            <v>0</v>
          </cell>
          <cell r="K8">
            <v>0</v>
          </cell>
          <cell r="O8">
            <v>0</v>
          </cell>
        </row>
        <row r="9">
          <cell r="I9">
            <v>2880020</v>
          </cell>
          <cell r="K9">
            <v>3010457</v>
          </cell>
          <cell r="O9">
            <v>2678000</v>
          </cell>
        </row>
        <row r="10">
          <cell r="I10">
            <v>2270000</v>
          </cell>
          <cell r="K10">
            <v>2982714</v>
          </cell>
          <cell r="O10">
            <v>3417538</v>
          </cell>
        </row>
        <row r="11">
          <cell r="I11">
            <v>0</v>
          </cell>
          <cell r="K11">
            <v>0</v>
          </cell>
          <cell r="O11">
            <v>0</v>
          </cell>
        </row>
        <row r="12">
          <cell r="I12">
            <v>0</v>
          </cell>
          <cell r="K12">
            <v>0</v>
          </cell>
        </row>
        <row r="14">
          <cell r="K14">
            <v>0</v>
          </cell>
        </row>
        <row r="38">
          <cell r="K38">
            <v>852426</v>
          </cell>
        </row>
        <row r="44">
          <cell r="O44">
            <v>619404</v>
          </cell>
        </row>
        <row r="74">
          <cell r="K74">
            <v>1776212</v>
          </cell>
        </row>
        <row r="115">
          <cell r="K115">
            <v>1500000</v>
          </cell>
          <cell r="O115">
            <v>2000000</v>
          </cell>
        </row>
        <row r="116">
          <cell r="K116">
            <v>0</v>
          </cell>
          <cell r="O116">
            <v>0</v>
          </cell>
        </row>
        <row r="117">
          <cell r="K117">
            <v>100000</v>
          </cell>
        </row>
        <row r="118">
          <cell r="K118">
            <v>0</v>
          </cell>
          <cell r="O118">
            <v>100000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30">
          <cell r="K130">
            <v>4000000</v>
          </cell>
          <cell r="O130">
            <v>7000000</v>
          </cell>
        </row>
        <row r="153">
          <cell r="K153">
            <v>100000</v>
          </cell>
          <cell r="O153">
            <v>100000</v>
          </cell>
        </row>
        <row r="170">
          <cell r="K170">
            <v>270000</v>
          </cell>
          <cell r="O170">
            <v>270000</v>
          </cell>
        </row>
        <row r="186">
          <cell r="K186">
            <v>280000</v>
          </cell>
          <cell r="O186">
            <v>300000</v>
          </cell>
        </row>
        <row r="188">
          <cell r="O188">
            <v>0</v>
          </cell>
        </row>
        <row r="189">
          <cell r="O189"/>
        </row>
        <row r="191">
          <cell r="O191">
            <v>0</v>
          </cell>
        </row>
        <row r="193">
          <cell r="O193">
            <v>0</v>
          </cell>
        </row>
        <row r="194">
          <cell r="O194">
            <v>0</v>
          </cell>
        </row>
        <row r="199">
          <cell r="K199">
            <v>3510000</v>
          </cell>
          <cell r="O199">
            <v>2976378</v>
          </cell>
        </row>
        <row r="201">
          <cell r="K201">
            <v>100</v>
          </cell>
          <cell r="O201">
            <v>101</v>
          </cell>
        </row>
        <row r="210">
          <cell r="M210">
            <v>1120836</v>
          </cell>
          <cell r="O210">
            <v>1200000</v>
          </cell>
        </row>
        <row r="217">
          <cell r="K217">
            <v>13000000</v>
          </cell>
          <cell r="O217">
            <v>11023622</v>
          </cell>
        </row>
        <row r="260">
          <cell r="K260">
            <v>89324</v>
          </cell>
        </row>
        <row r="273">
          <cell r="K273">
            <v>25115751</v>
          </cell>
          <cell r="O273">
            <v>28073823</v>
          </cell>
        </row>
        <row r="299">
          <cell r="K299">
            <v>13615600</v>
          </cell>
          <cell r="O299">
            <v>24274188</v>
          </cell>
        </row>
        <row r="300">
          <cell r="K300">
            <v>2108238</v>
          </cell>
          <cell r="O300">
            <v>3806824.4400000004</v>
          </cell>
        </row>
        <row r="340">
          <cell r="K340">
            <v>25293600</v>
          </cell>
          <cell r="O340">
            <v>22191078</v>
          </cell>
        </row>
        <row r="419">
          <cell r="K419">
            <v>3010457</v>
          </cell>
          <cell r="O419">
            <v>2500000</v>
          </cell>
        </row>
        <row r="446">
          <cell r="K446">
            <v>1473000</v>
          </cell>
          <cell r="O446">
            <v>5632095</v>
          </cell>
        </row>
        <row r="472">
          <cell r="K472">
            <v>400000</v>
          </cell>
          <cell r="O472">
            <v>460000</v>
          </cell>
        </row>
        <row r="483">
          <cell r="K483">
            <v>1592377</v>
          </cell>
          <cell r="O483">
            <v>6731886</v>
          </cell>
        </row>
        <row r="493">
          <cell r="K493">
            <v>22018367</v>
          </cell>
          <cell r="O493">
            <v>7194900.5199999996</v>
          </cell>
        </row>
        <row r="498">
          <cell r="K498">
            <v>2540000</v>
          </cell>
          <cell r="O498">
            <v>2690260.05</v>
          </cell>
        </row>
        <row r="559">
          <cell r="K559">
            <v>0</v>
          </cell>
          <cell r="O559">
            <v>0</v>
          </cell>
        </row>
        <row r="562">
          <cell r="K562">
            <v>810178</v>
          </cell>
          <cell r="O562">
            <v>699768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5"/>
  <sheetViews>
    <sheetView tabSelected="1" view="pageBreakPreview" zoomScaleNormal="100" zoomScaleSheetLayoutView="100" workbookViewId="0">
      <selection sqref="A1:O1"/>
    </sheetView>
  </sheetViews>
  <sheetFormatPr defaultRowHeight="15.75" x14ac:dyDescent="0.25"/>
  <cols>
    <col min="1" max="1" width="5" style="87" customWidth="1"/>
    <col min="2" max="2" width="39.77734375" style="87" customWidth="1"/>
    <col min="3" max="3" width="10.5546875" style="87" customWidth="1"/>
    <col min="4" max="4" width="9.88671875" style="87" customWidth="1"/>
    <col min="5" max="5" width="11.5546875" style="203" customWidth="1"/>
    <col min="6" max="6" width="9.88671875" style="87" customWidth="1"/>
    <col min="7" max="7" width="12" style="87" customWidth="1"/>
    <col min="8" max="8" width="9.88671875" style="87" customWidth="1"/>
    <col min="9" max="11" width="9.88671875" style="87" hidden="1" customWidth="1"/>
    <col min="12" max="13" width="9.88671875" style="87" customWidth="1"/>
    <col min="14" max="14" width="9.88671875" style="87" hidden="1" customWidth="1"/>
    <col min="15" max="15" width="8.88671875" style="87" hidden="1" customWidth="1"/>
    <col min="16" max="16" width="8.88671875" style="87" customWidth="1"/>
    <col min="17" max="256" width="8.88671875" style="87"/>
    <col min="257" max="257" width="5" style="87" customWidth="1"/>
    <col min="258" max="258" width="39.77734375" style="87" customWidth="1"/>
    <col min="259" max="259" width="10.109375" style="87" customWidth="1"/>
    <col min="260" max="260" width="10.5546875" style="87" customWidth="1"/>
    <col min="261" max="262" width="9.88671875" style="87" customWidth="1"/>
    <col min="263" max="267" width="0" style="87" hidden="1" customWidth="1"/>
    <col min="268" max="269" width="9.88671875" style="87" customWidth="1"/>
    <col min="270" max="512" width="8.88671875" style="87"/>
    <col min="513" max="513" width="5" style="87" customWidth="1"/>
    <col min="514" max="514" width="39.77734375" style="87" customWidth="1"/>
    <col min="515" max="515" width="10.109375" style="87" customWidth="1"/>
    <col min="516" max="516" width="10.5546875" style="87" customWidth="1"/>
    <col min="517" max="518" width="9.88671875" style="87" customWidth="1"/>
    <col min="519" max="523" width="0" style="87" hidden="1" customWidth="1"/>
    <col min="524" max="525" width="9.88671875" style="87" customWidth="1"/>
    <col min="526" max="768" width="8.88671875" style="87"/>
    <col min="769" max="769" width="5" style="87" customWidth="1"/>
    <col min="770" max="770" width="39.77734375" style="87" customWidth="1"/>
    <col min="771" max="771" width="10.109375" style="87" customWidth="1"/>
    <col min="772" max="772" width="10.5546875" style="87" customWidth="1"/>
    <col min="773" max="774" width="9.88671875" style="87" customWidth="1"/>
    <col min="775" max="779" width="0" style="87" hidden="1" customWidth="1"/>
    <col min="780" max="781" width="9.88671875" style="87" customWidth="1"/>
    <col min="782" max="1024" width="8.88671875" style="87"/>
    <col min="1025" max="1025" width="5" style="87" customWidth="1"/>
    <col min="1026" max="1026" width="39.77734375" style="87" customWidth="1"/>
    <col min="1027" max="1027" width="10.109375" style="87" customWidth="1"/>
    <col min="1028" max="1028" width="10.5546875" style="87" customWidth="1"/>
    <col min="1029" max="1030" width="9.88671875" style="87" customWidth="1"/>
    <col min="1031" max="1035" width="0" style="87" hidden="1" customWidth="1"/>
    <col min="1036" max="1037" width="9.88671875" style="87" customWidth="1"/>
    <col min="1038" max="1280" width="8.88671875" style="87"/>
    <col min="1281" max="1281" width="5" style="87" customWidth="1"/>
    <col min="1282" max="1282" width="39.77734375" style="87" customWidth="1"/>
    <col min="1283" max="1283" width="10.109375" style="87" customWidth="1"/>
    <col min="1284" max="1284" width="10.5546875" style="87" customWidth="1"/>
    <col min="1285" max="1286" width="9.88671875" style="87" customWidth="1"/>
    <col min="1287" max="1291" width="0" style="87" hidden="1" customWidth="1"/>
    <col min="1292" max="1293" width="9.88671875" style="87" customWidth="1"/>
    <col min="1294" max="1536" width="8.88671875" style="87"/>
    <col min="1537" max="1537" width="5" style="87" customWidth="1"/>
    <col min="1538" max="1538" width="39.77734375" style="87" customWidth="1"/>
    <col min="1539" max="1539" width="10.109375" style="87" customWidth="1"/>
    <col min="1540" max="1540" width="10.5546875" style="87" customWidth="1"/>
    <col min="1541" max="1542" width="9.88671875" style="87" customWidth="1"/>
    <col min="1543" max="1547" width="0" style="87" hidden="1" customWidth="1"/>
    <col min="1548" max="1549" width="9.88671875" style="87" customWidth="1"/>
    <col min="1550" max="1792" width="8.88671875" style="87"/>
    <col min="1793" max="1793" width="5" style="87" customWidth="1"/>
    <col min="1794" max="1794" width="39.77734375" style="87" customWidth="1"/>
    <col min="1795" max="1795" width="10.109375" style="87" customWidth="1"/>
    <col min="1796" max="1796" width="10.5546875" style="87" customWidth="1"/>
    <col min="1797" max="1798" width="9.88671875" style="87" customWidth="1"/>
    <col min="1799" max="1803" width="0" style="87" hidden="1" customWidth="1"/>
    <col min="1804" max="1805" width="9.88671875" style="87" customWidth="1"/>
    <col min="1806" max="2048" width="8.88671875" style="87"/>
    <col min="2049" max="2049" width="5" style="87" customWidth="1"/>
    <col min="2050" max="2050" width="39.77734375" style="87" customWidth="1"/>
    <col min="2051" max="2051" width="10.109375" style="87" customWidth="1"/>
    <col min="2052" max="2052" width="10.5546875" style="87" customWidth="1"/>
    <col min="2053" max="2054" width="9.88671875" style="87" customWidth="1"/>
    <col min="2055" max="2059" width="0" style="87" hidden="1" customWidth="1"/>
    <col min="2060" max="2061" width="9.88671875" style="87" customWidth="1"/>
    <col min="2062" max="2304" width="8.88671875" style="87"/>
    <col min="2305" max="2305" width="5" style="87" customWidth="1"/>
    <col min="2306" max="2306" width="39.77734375" style="87" customWidth="1"/>
    <col min="2307" max="2307" width="10.109375" style="87" customWidth="1"/>
    <col min="2308" max="2308" width="10.5546875" style="87" customWidth="1"/>
    <col min="2309" max="2310" width="9.88671875" style="87" customWidth="1"/>
    <col min="2311" max="2315" width="0" style="87" hidden="1" customWidth="1"/>
    <col min="2316" max="2317" width="9.88671875" style="87" customWidth="1"/>
    <col min="2318" max="2560" width="8.88671875" style="87"/>
    <col min="2561" max="2561" width="5" style="87" customWidth="1"/>
    <col min="2562" max="2562" width="39.77734375" style="87" customWidth="1"/>
    <col min="2563" max="2563" width="10.109375" style="87" customWidth="1"/>
    <col min="2564" max="2564" width="10.5546875" style="87" customWidth="1"/>
    <col min="2565" max="2566" width="9.88671875" style="87" customWidth="1"/>
    <col min="2567" max="2571" width="0" style="87" hidden="1" customWidth="1"/>
    <col min="2572" max="2573" width="9.88671875" style="87" customWidth="1"/>
    <col min="2574" max="2816" width="8.88671875" style="87"/>
    <col min="2817" max="2817" width="5" style="87" customWidth="1"/>
    <col min="2818" max="2818" width="39.77734375" style="87" customWidth="1"/>
    <col min="2819" max="2819" width="10.109375" style="87" customWidth="1"/>
    <col min="2820" max="2820" width="10.5546875" style="87" customWidth="1"/>
    <col min="2821" max="2822" width="9.88671875" style="87" customWidth="1"/>
    <col min="2823" max="2827" width="0" style="87" hidden="1" customWidth="1"/>
    <col min="2828" max="2829" width="9.88671875" style="87" customWidth="1"/>
    <col min="2830" max="3072" width="8.88671875" style="87"/>
    <col min="3073" max="3073" width="5" style="87" customWidth="1"/>
    <col min="3074" max="3074" width="39.77734375" style="87" customWidth="1"/>
    <col min="3075" max="3075" width="10.109375" style="87" customWidth="1"/>
    <col min="3076" max="3076" width="10.5546875" style="87" customWidth="1"/>
    <col min="3077" max="3078" width="9.88671875" style="87" customWidth="1"/>
    <col min="3079" max="3083" width="0" style="87" hidden="1" customWidth="1"/>
    <col min="3084" max="3085" width="9.88671875" style="87" customWidth="1"/>
    <col min="3086" max="3328" width="8.88671875" style="87"/>
    <col min="3329" max="3329" width="5" style="87" customWidth="1"/>
    <col min="3330" max="3330" width="39.77734375" style="87" customWidth="1"/>
    <col min="3331" max="3331" width="10.109375" style="87" customWidth="1"/>
    <col min="3332" max="3332" width="10.5546875" style="87" customWidth="1"/>
    <col min="3333" max="3334" width="9.88671875" style="87" customWidth="1"/>
    <col min="3335" max="3339" width="0" style="87" hidden="1" customWidth="1"/>
    <col min="3340" max="3341" width="9.88671875" style="87" customWidth="1"/>
    <col min="3342" max="3584" width="8.88671875" style="87"/>
    <col min="3585" max="3585" width="5" style="87" customWidth="1"/>
    <col min="3586" max="3586" width="39.77734375" style="87" customWidth="1"/>
    <col min="3587" max="3587" width="10.109375" style="87" customWidth="1"/>
    <col min="3588" max="3588" width="10.5546875" style="87" customWidth="1"/>
    <col min="3589" max="3590" width="9.88671875" style="87" customWidth="1"/>
    <col min="3591" max="3595" width="0" style="87" hidden="1" customWidth="1"/>
    <col min="3596" max="3597" width="9.88671875" style="87" customWidth="1"/>
    <col min="3598" max="3840" width="8.88671875" style="87"/>
    <col min="3841" max="3841" width="5" style="87" customWidth="1"/>
    <col min="3842" max="3842" width="39.77734375" style="87" customWidth="1"/>
    <col min="3843" max="3843" width="10.109375" style="87" customWidth="1"/>
    <col min="3844" max="3844" width="10.5546875" style="87" customWidth="1"/>
    <col min="3845" max="3846" width="9.88671875" style="87" customWidth="1"/>
    <col min="3847" max="3851" width="0" style="87" hidden="1" customWidth="1"/>
    <col min="3852" max="3853" width="9.88671875" style="87" customWidth="1"/>
    <col min="3854" max="4096" width="8.88671875" style="87"/>
    <col min="4097" max="4097" width="5" style="87" customWidth="1"/>
    <col min="4098" max="4098" width="39.77734375" style="87" customWidth="1"/>
    <col min="4099" max="4099" width="10.109375" style="87" customWidth="1"/>
    <col min="4100" max="4100" width="10.5546875" style="87" customWidth="1"/>
    <col min="4101" max="4102" width="9.88671875" style="87" customWidth="1"/>
    <col min="4103" max="4107" width="0" style="87" hidden="1" customWidth="1"/>
    <col min="4108" max="4109" width="9.88671875" style="87" customWidth="1"/>
    <col min="4110" max="4352" width="8.88671875" style="87"/>
    <col min="4353" max="4353" width="5" style="87" customWidth="1"/>
    <col min="4354" max="4354" width="39.77734375" style="87" customWidth="1"/>
    <col min="4355" max="4355" width="10.109375" style="87" customWidth="1"/>
    <col min="4356" max="4356" width="10.5546875" style="87" customWidth="1"/>
    <col min="4357" max="4358" width="9.88671875" style="87" customWidth="1"/>
    <col min="4359" max="4363" width="0" style="87" hidden="1" customWidth="1"/>
    <col min="4364" max="4365" width="9.88671875" style="87" customWidth="1"/>
    <col min="4366" max="4608" width="8.88671875" style="87"/>
    <col min="4609" max="4609" width="5" style="87" customWidth="1"/>
    <col min="4610" max="4610" width="39.77734375" style="87" customWidth="1"/>
    <col min="4611" max="4611" width="10.109375" style="87" customWidth="1"/>
    <col min="4612" max="4612" width="10.5546875" style="87" customWidth="1"/>
    <col min="4613" max="4614" width="9.88671875" style="87" customWidth="1"/>
    <col min="4615" max="4619" width="0" style="87" hidden="1" customWidth="1"/>
    <col min="4620" max="4621" width="9.88671875" style="87" customWidth="1"/>
    <col min="4622" max="4864" width="8.88671875" style="87"/>
    <col min="4865" max="4865" width="5" style="87" customWidth="1"/>
    <col min="4866" max="4866" width="39.77734375" style="87" customWidth="1"/>
    <col min="4867" max="4867" width="10.109375" style="87" customWidth="1"/>
    <col min="4868" max="4868" width="10.5546875" style="87" customWidth="1"/>
    <col min="4869" max="4870" width="9.88671875" style="87" customWidth="1"/>
    <col min="4871" max="4875" width="0" style="87" hidden="1" customWidth="1"/>
    <col min="4876" max="4877" width="9.88671875" style="87" customWidth="1"/>
    <col min="4878" max="5120" width="8.88671875" style="87"/>
    <col min="5121" max="5121" width="5" style="87" customWidth="1"/>
    <col min="5122" max="5122" width="39.77734375" style="87" customWidth="1"/>
    <col min="5123" max="5123" width="10.109375" style="87" customWidth="1"/>
    <col min="5124" max="5124" width="10.5546875" style="87" customWidth="1"/>
    <col min="5125" max="5126" width="9.88671875" style="87" customWidth="1"/>
    <col min="5127" max="5131" width="0" style="87" hidden="1" customWidth="1"/>
    <col min="5132" max="5133" width="9.88671875" style="87" customWidth="1"/>
    <col min="5134" max="5376" width="8.88671875" style="87"/>
    <col min="5377" max="5377" width="5" style="87" customWidth="1"/>
    <col min="5378" max="5378" width="39.77734375" style="87" customWidth="1"/>
    <col min="5379" max="5379" width="10.109375" style="87" customWidth="1"/>
    <col min="5380" max="5380" width="10.5546875" style="87" customWidth="1"/>
    <col min="5381" max="5382" width="9.88671875" style="87" customWidth="1"/>
    <col min="5383" max="5387" width="0" style="87" hidden="1" customWidth="1"/>
    <col min="5388" max="5389" width="9.88671875" style="87" customWidth="1"/>
    <col min="5390" max="5632" width="8.88671875" style="87"/>
    <col min="5633" max="5633" width="5" style="87" customWidth="1"/>
    <col min="5634" max="5634" width="39.77734375" style="87" customWidth="1"/>
    <col min="5635" max="5635" width="10.109375" style="87" customWidth="1"/>
    <col min="5636" max="5636" width="10.5546875" style="87" customWidth="1"/>
    <col min="5637" max="5638" width="9.88671875" style="87" customWidth="1"/>
    <col min="5639" max="5643" width="0" style="87" hidden="1" customWidth="1"/>
    <col min="5644" max="5645" width="9.88671875" style="87" customWidth="1"/>
    <col min="5646" max="5888" width="8.88671875" style="87"/>
    <col min="5889" max="5889" width="5" style="87" customWidth="1"/>
    <col min="5890" max="5890" width="39.77734375" style="87" customWidth="1"/>
    <col min="5891" max="5891" width="10.109375" style="87" customWidth="1"/>
    <col min="5892" max="5892" width="10.5546875" style="87" customWidth="1"/>
    <col min="5893" max="5894" width="9.88671875" style="87" customWidth="1"/>
    <col min="5895" max="5899" width="0" style="87" hidden="1" customWidth="1"/>
    <col min="5900" max="5901" width="9.88671875" style="87" customWidth="1"/>
    <col min="5902" max="6144" width="8.88671875" style="87"/>
    <col min="6145" max="6145" width="5" style="87" customWidth="1"/>
    <col min="6146" max="6146" width="39.77734375" style="87" customWidth="1"/>
    <col min="6147" max="6147" width="10.109375" style="87" customWidth="1"/>
    <col min="6148" max="6148" width="10.5546875" style="87" customWidth="1"/>
    <col min="6149" max="6150" width="9.88671875" style="87" customWidth="1"/>
    <col min="6151" max="6155" width="0" style="87" hidden="1" customWidth="1"/>
    <col min="6156" max="6157" width="9.88671875" style="87" customWidth="1"/>
    <col min="6158" max="6400" width="8.88671875" style="87"/>
    <col min="6401" max="6401" width="5" style="87" customWidth="1"/>
    <col min="6402" max="6402" width="39.77734375" style="87" customWidth="1"/>
    <col min="6403" max="6403" width="10.109375" style="87" customWidth="1"/>
    <col min="6404" max="6404" width="10.5546875" style="87" customWidth="1"/>
    <col min="6405" max="6406" width="9.88671875" style="87" customWidth="1"/>
    <col min="6407" max="6411" width="0" style="87" hidden="1" customWidth="1"/>
    <col min="6412" max="6413" width="9.88671875" style="87" customWidth="1"/>
    <col min="6414" max="6656" width="8.88671875" style="87"/>
    <col min="6657" max="6657" width="5" style="87" customWidth="1"/>
    <col min="6658" max="6658" width="39.77734375" style="87" customWidth="1"/>
    <col min="6659" max="6659" width="10.109375" style="87" customWidth="1"/>
    <col min="6660" max="6660" width="10.5546875" style="87" customWidth="1"/>
    <col min="6661" max="6662" width="9.88671875" style="87" customWidth="1"/>
    <col min="6663" max="6667" width="0" style="87" hidden="1" customWidth="1"/>
    <col min="6668" max="6669" width="9.88671875" style="87" customWidth="1"/>
    <col min="6670" max="6912" width="8.88671875" style="87"/>
    <col min="6913" max="6913" width="5" style="87" customWidth="1"/>
    <col min="6914" max="6914" width="39.77734375" style="87" customWidth="1"/>
    <col min="6915" max="6915" width="10.109375" style="87" customWidth="1"/>
    <col min="6916" max="6916" width="10.5546875" style="87" customWidth="1"/>
    <col min="6917" max="6918" width="9.88671875" style="87" customWidth="1"/>
    <col min="6919" max="6923" width="0" style="87" hidden="1" customWidth="1"/>
    <col min="6924" max="6925" width="9.88671875" style="87" customWidth="1"/>
    <col min="6926" max="7168" width="8.88671875" style="87"/>
    <col min="7169" max="7169" width="5" style="87" customWidth="1"/>
    <col min="7170" max="7170" width="39.77734375" style="87" customWidth="1"/>
    <col min="7171" max="7171" width="10.109375" style="87" customWidth="1"/>
    <col min="7172" max="7172" width="10.5546875" style="87" customWidth="1"/>
    <col min="7173" max="7174" width="9.88671875" style="87" customWidth="1"/>
    <col min="7175" max="7179" width="0" style="87" hidden="1" customWidth="1"/>
    <col min="7180" max="7181" width="9.88671875" style="87" customWidth="1"/>
    <col min="7182" max="7424" width="8.88671875" style="87"/>
    <col min="7425" max="7425" width="5" style="87" customWidth="1"/>
    <col min="7426" max="7426" width="39.77734375" style="87" customWidth="1"/>
    <col min="7427" max="7427" width="10.109375" style="87" customWidth="1"/>
    <col min="7428" max="7428" width="10.5546875" style="87" customWidth="1"/>
    <col min="7429" max="7430" width="9.88671875" style="87" customWidth="1"/>
    <col min="7431" max="7435" width="0" style="87" hidden="1" customWidth="1"/>
    <col min="7436" max="7437" width="9.88671875" style="87" customWidth="1"/>
    <col min="7438" max="7680" width="8.88671875" style="87"/>
    <col min="7681" max="7681" width="5" style="87" customWidth="1"/>
    <col min="7682" max="7682" width="39.77734375" style="87" customWidth="1"/>
    <col min="7683" max="7683" width="10.109375" style="87" customWidth="1"/>
    <col min="7684" max="7684" width="10.5546875" style="87" customWidth="1"/>
    <col min="7685" max="7686" width="9.88671875" style="87" customWidth="1"/>
    <col min="7687" max="7691" width="0" style="87" hidden="1" customWidth="1"/>
    <col min="7692" max="7693" width="9.88671875" style="87" customWidth="1"/>
    <col min="7694" max="7936" width="8.88671875" style="87"/>
    <col min="7937" max="7937" width="5" style="87" customWidth="1"/>
    <col min="7938" max="7938" width="39.77734375" style="87" customWidth="1"/>
    <col min="7939" max="7939" width="10.109375" style="87" customWidth="1"/>
    <col min="7940" max="7940" width="10.5546875" style="87" customWidth="1"/>
    <col min="7941" max="7942" width="9.88671875" style="87" customWidth="1"/>
    <col min="7943" max="7947" width="0" style="87" hidden="1" customWidth="1"/>
    <col min="7948" max="7949" width="9.88671875" style="87" customWidth="1"/>
    <col min="7950" max="8192" width="8.88671875" style="87"/>
    <col min="8193" max="8193" width="5" style="87" customWidth="1"/>
    <col min="8194" max="8194" width="39.77734375" style="87" customWidth="1"/>
    <col min="8195" max="8195" width="10.109375" style="87" customWidth="1"/>
    <col min="8196" max="8196" width="10.5546875" style="87" customWidth="1"/>
    <col min="8197" max="8198" width="9.88671875" style="87" customWidth="1"/>
    <col min="8199" max="8203" width="0" style="87" hidden="1" customWidth="1"/>
    <col min="8204" max="8205" width="9.88671875" style="87" customWidth="1"/>
    <col min="8206" max="8448" width="8.88671875" style="87"/>
    <col min="8449" max="8449" width="5" style="87" customWidth="1"/>
    <col min="8450" max="8450" width="39.77734375" style="87" customWidth="1"/>
    <col min="8451" max="8451" width="10.109375" style="87" customWidth="1"/>
    <col min="8452" max="8452" width="10.5546875" style="87" customWidth="1"/>
    <col min="8453" max="8454" width="9.88671875" style="87" customWidth="1"/>
    <col min="8455" max="8459" width="0" style="87" hidden="1" customWidth="1"/>
    <col min="8460" max="8461" width="9.88671875" style="87" customWidth="1"/>
    <col min="8462" max="8704" width="8.88671875" style="87"/>
    <col min="8705" max="8705" width="5" style="87" customWidth="1"/>
    <col min="8706" max="8706" width="39.77734375" style="87" customWidth="1"/>
    <col min="8707" max="8707" width="10.109375" style="87" customWidth="1"/>
    <col min="8708" max="8708" width="10.5546875" style="87" customWidth="1"/>
    <col min="8709" max="8710" width="9.88671875" style="87" customWidth="1"/>
    <col min="8711" max="8715" width="0" style="87" hidden="1" customWidth="1"/>
    <col min="8716" max="8717" width="9.88671875" style="87" customWidth="1"/>
    <col min="8718" max="8960" width="8.88671875" style="87"/>
    <col min="8961" max="8961" width="5" style="87" customWidth="1"/>
    <col min="8962" max="8962" width="39.77734375" style="87" customWidth="1"/>
    <col min="8963" max="8963" width="10.109375" style="87" customWidth="1"/>
    <col min="8964" max="8964" width="10.5546875" style="87" customWidth="1"/>
    <col min="8965" max="8966" width="9.88671875" style="87" customWidth="1"/>
    <col min="8967" max="8971" width="0" style="87" hidden="1" customWidth="1"/>
    <col min="8972" max="8973" width="9.88671875" style="87" customWidth="1"/>
    <col min="8974" max="9216" width="8.88671875" style="87"/>
    <col min="9217" max="9217" width="5" style="87" customWidth="1"/>
    <col min="9218" max="9218" width="39.77734375" style="87" customWidth="1"/>
    <col min="9219" max="9219" width="10.109375" style="87" customWidth="1"/>
    <col min="9220" max="9220" width="10.5546875" style="87" customWidth="1"/>
    <col min="9221" max="9222" width="9.88671875" style="87" customWidth="1"/>
    <col min="9223" max="9227" width="0" style="87" hidden="1" customWidth="1"/>
    <col min="9228" max="9229" width="9.88671875" style="87" customWidth="1"/>
    <col min="9230" max="9472" width="8.88671875" style="87"/>
    <col min="9473" max="9473" width="5" style="87" customWidth="1"/>
    <col min="9474" max="9474" width="39.77734375" style="87" customWidth="1"/>
    <col min="9475" max="9475" width="10.109375" style="87" customWidth="1"/>
    <col min="9476" max="9476" width="10.5546875" style="87" customWidth="1"/>
    <col min="9477" max="9478" width="9.88671875" style="87" customWidth="1"/>
    <col min="9479" max="9483" width="0" style="87" hidden="1" customWidth="1"/>
    <col min="9484" max="9485" width="9.88671875" style="87" customWidth="1"/>
    <col min="9486" max="9728" width="8.88671875" style="87"/>
    <col min="9729" max="9729" width="5" style="87" customWidth="1"/>
    <col min="9730" max="9730" width="39.77734375" style="87" customWidth="1"/>
    <col min="9731" max="9731" width="10.109375" style="87" customWidth="1"/>
    <col min="9732" max="9732" width="10.5546875" style="87" customWidth="1"/>
    <col min="9733" max="9734" width="9.88671875" style="87" customWidth="1"/>
    <col min="9735" max="9739" width="0" style="87" hidden="1" customWidth="1"/>
    <col min="9740" max="9741" width="9.88671875" style="87" customWidth="1"/>
    <col min="9742" max="9984" width="8.88671875" style="87"/>
    <col min="9985" max="9985" width="5" style="87" customWidth="1"/>
    <col min="9986" max="9986" width="39.77734375" style="87" customWidth="1"/>
    <col min="9987" max="9987" width="10.109375" style="87" customWidth="1"/>
    <col min="9988" max="9988" width="10.5546875" style="87" customWidth="1"/>
    <col min="9989" max="9990" width="9.88671875" style="87" customWidth="1"/>
    <col min="9991" max="9995" width="0" style="87" hidden="1" customWidth="1"/>
    <col min="9996" max="9997" width="9.88671875" style="87" customWidth="1"/>
    <col min="9998" max="10240" width="8.88671875" style="87"/>
    <col min="10241" max="10241" width="5" style="87" customWidth="1"/>
    <col min="10242" max="10242" width="39.77734375" style="87" customWidth="1"/>
    <col min="10243" max="10243" width="10.109375" style="87" customWidth="1"/>
    <col min="10244" max="10244" width="10.5546875" style="87" customWidth="1"/>
    <col min="10245" max="10246" width="9.88671875" style="87" customWidth="1"/>
    <col min="10247" max="10251" width="0" style="87" hidden="1" customWidth="1"/>
    <col min="10252" max="10253" width="9.88671875" style="87" customWidth="1"/>
    <col min="10254" max="10496" width="8.88671875" style="87"/>
    <col min="10497" max="10497" width="5" style="87" customWidth="1"/>
    <col min="10498" max="10498" width="39.77734375" style="87" customWidth="1"/>
    <col min="10499" max="10499" width="10.109375" style="87" customWidth="1"/>
    <col min="10500" max="10500" width="10.5546875" style="87" customWidth="1"/>
    <col min="10501" max="10502" width="9.88671875" style="87" customWidth="1"/>
    <col min="10503" max="10507" width="0" style="87" hidden="1" customWidth="1"/>
    <col min="10508" max="10509" width="9.88671875" style="87" customWidth="1"/>
    <col min="10510" max="10752" width="8.88671875" style="87"/>
    <col min="10753" max="10753" width="5" style="87" customWidth="1"/>
    <col min="10754" max="10754" width="39.77734375" style="87" customWidth="1"/>
    <col min="10755" max="10755" width="10.109375" style="87" customWidth="1"/>
    <col min="10756" max="10756" width="10.5546875" style="87" customWidth="1"/>
    <col min="10757" max="10758" width="9.88671875" style="87" customWidth="1"/>
    <col min="10759" max="10763" width="0" style="87" hidden="1" customWidth="1"/>
    <col min="10764" max="10765" width="9.88671875" style="87" customWidth="1"/>
    <col min="10766" max="11008" width="8.88671875" style="87"/>
    <col min="11009" max="11009" width="5" style="87" customWidth="1"/>
    <col min="11010" max="11010" width="39.77734375" style="87" customWidth="1"/>
    <col min="11011" max="11011" width="10.109375" style="87" customWidth="1"/>
    <col min="11012" max="11012" width="10.5546875" style="87" customWidth="1"/>
    <col min="11013" max="11014" width="9.88671875" style="87" customWidth="1"/>
    <col min="11015" max="11019" width="0" style="87" hidden="1" customWidth="1"/>
    <col min="11020" max="11021" width="9.88671875" style="87" customWidth="1"/>
    <col min="11022" max="11264" width="8.88671875" style="87"/>
    <col min="11265" max="11265" width="5" style="87" customWidth="1"/>
    <col min="11266" max="11266" width="39.77734375" style="87" customWidth="1"/>
    <col min="11267" max="11267" width="10.109375" style="87" customWidth="1"/>
    <col min="11268" max="11268" width="10.5546875" style="87" customWidth="1"/>
    <col min="11269" max="11270" width="9.88671875" style="87" customWidth="1"/>
    <col min="11271" max="11275" width="0" style="87" hidden="1" customWidth="1"/>
    <col min="11276" max="11277" width="9.88671875" style="87" customWidth="1"/>
    <col min="11278" max="11520" width="8.88671875" style="87"/>
    <col min="11521" max="11521" width="5" style="87" customWidth="1"/>
    <col min="11522" max="11522" width="39.77734375" style="87" customWidth="1"/>
    <col min="11523" max="11523" width="10.109375" style="87" customWidth="1"/>
    <col min="11524" max="11524" width="10.5546875" style="87" customWidth="1"/>
    <col min="11525" max="11526" width="9.88671875" style="87" customWidth="1"/>
    <col min="11527" max="11531" width="0" style="87" hidden="1" customWidth="1"/>
    <col min="11532" max="11533" width="9.88671875" style="87" customWidth="1"/>
    <col min="11534" max="11776" width="8.88671875" style="87"/>
    <col min="11777" max="11777" width="5" style="87" customWidth="1"/>
    <col min="11778" max="11778" width="39.77734375" style="87" customWidth="1"/>
    <col min="11779" max="11779" width="10.109375" style="87" customWidth="1"/>
    <col min="11780" max="11780" width="10.5546875" style="87" customWidth="1"/>
    <col min="11781" max="11782" width="9.88671875" style="87" customWidth="1"/>
    <col min="11783" max="11787" width="0" style="87" hidden="1" customWidth="1"/>
    <col min="11788" max="11789" width="9.88671875" style="87" customWidth="1"/>
    <col min="11790" max="12032" width="8.88671875" style="87"/>
    <col min="12033" max="12033" width="5" style="87" customWidth="1"/>
    <col min="12034" max="12034" width="39.77734375" style="87" customWidth="1"/>
    <col min="12035" max="12035" width="10.109375" style="87" customWidth="1"/>
    <col min="12036" max="12036" width="10.5546875" style="87" customWidth="1"/>
    <col min="12037" max="12038" width="9.88671875" style="87" customWidth="1"/>
    <col min="12039" max="12043" width="0" style="87" hidden="1" customWidth="1"/>
    <col min="12044" max="12045" width="9.88671875" style="87" customWidth="1"/>
    <col min="12046" max="12288" width="8.88671875" style="87"/>
    <col min="12289" max="12289" width="5" style="87" customWidth="1"/>
    <col min="12290" max="12290" width="39.77734375" style="87" customWidth="1"/>
    <col min="12291" max="12291" width="10.109375" style="87" customWidth="1"/>
    <col min="12292" max="12292" width="10.5546875" style="87" customWidth="1"/>
    <col min="12293" max="12294" width="9.88671875" style="87" customWidth="1"/>
    <col min="12295" max="12299" width="0" style="87" hidden="1" customWidth="1"/>
    <col min="12300" max="12301" width="9.88671875" style="87" customWidth="1"/>
    <col min="12302" max="12544" width="8.88671875" style="87"/>
    <col min="12545" max="12545" width="5" style="87" customWidth="1"/>
    <col min="12546" max="12546" width="39.77734375" style="87" customWidth="1"/>
    <col min="12547" max="12547" width="10.109375" style="87" customWidth="1"/>
    <col min="12548" max="12548" width="10.5546875" style="87" customWidth="1"/>
    <col min="12549" max="12550" width="9.88671875" style="87" customWidth="1"/>
    <col min="12551" max="12555" width="0" style="87" hidden="1" customWidth="1"/>
    <col min="12556" max="12557" width="9.88671875" style="87" customWidth="1"/>
    <col min="12558" max="12800" width="8.88671875" style="87"/>
    <col min="12801" max="12801" width="5" style="87" customWidth="1"/>
    <col min="12802" max="12802" width="39.77734375" style="87" customWidth="1"/>
    <col min="12803" max="12803" width="10.109375" style="87" customWidth="1"/>
    <col min="12804" max="12804" width="10.5546875" style="87" customWidth="1"/>
    <col min="12805" max="12806" width="9.88671875" style="87" customWidth="1"/>
    <col min="12807" max="12811" width="0" style="87" hidden="1" customWidth="1"/>
    <col min="12812" max="12813" width="9.88671875" style="87" customWidth="1"/>
    <col min="12814" max="13056" width="8.88671875" style="87"/>
    <col min="13057" max="13057" width="5" style="87" customWidth="1"/>
    <col min="13058" max="13058" width="39.77734375" style="87" customWidth="1"/>
    <col min="13059" max="13059" width="10.109375" style="87" customWidth="1"/>
    <col min="13060" max="13060" width="10.5546875" style="87" customWidth="1"/>
    <col min="13061" max="13062" width="9.88671875" style="87" customWidth="1"/>
    <col min="13063" max="13067" width="0" style="87" hidden="1" customWidth="1"/>
    <col min="13068" max="13069" width="9.88671875" style="87" customWidth="1"/>
    <col min="13070" max="13312" width="8.88671875" style="87"/>
    <col min="13313" max="13313" width="5" style="87" customWidth="1"/>
    <col min="13314" max="13314" width="39.77734375" style="87" customWidth="1"/>
    <col min="13315" max="13315" width="10.109375" style="87" customWidth="1"/>
    <col min="13316" max="13316" width="10.5546875" style="87" customWidth="1"/>
    <col min="13317" max="13318" width="9.88671875" style="87" customWidth="1"/>
    <col min="13319" max="13323" width="0" style="87" hidden="1" customWidth="1"/>
    <col min="13324" max="13325" width="9.88671875" style="87" customWidth="1"/>
    <col min="13326" max="13568" width="8.88671875" style="87"/>
    <col min="13569" max="13569" width="5" style="87" customWidth="1"/>
    <col min="13570" max="13570" width="39.77734375" style="87" customWidth="1"/>
    <col min="13571" max="13571" width="10.109375" style="87" customWidth="1"/>
    <col min="13572" max="13572" width="10.5546875" style="87" customWidth="1"/>
    <col min="13573" max="13574" width="9.88671875" style="87" customWidth="1"/>
    <col min="13575" max="13579" width="0" style="87" hidden="1" customWidth="1"/>
    <col min="13580" max="13581" width="9.88671875" style="87" customWidth="1"/>
    <col min="13582" max="13824" width="8.88671875" style="87"/>
    <col min="13825" max="13825" width="5" style="87" customWidth="1"/>
    <col min="13826" max="13826" width="39.77734375" style="87" customWidth="1"/>
    <col min="13827" max="13827" width="10.109375" style="87" customWidth="1"/>
    <col min="13828" max="13828" width="10.5546875" style="87" customWidth="1"/>
    <col min="13829" max="13830" width="9.88671875" style="87" customWidth="1"/>
    <col min="13831" max="13835" width="0" style="87" hidden="1" customWidth="1"/>
    <col min="13836" max="13837" width="9.88671875" style="87" customWidth="1"/>
    <col min="13838" max="14080" width="8.88671875" style="87"/>
    <col min="14081" max="14081" width="5" style="87" customWidth="1"/>
    <col min="14082" max="14082" width="39.77734375" style="87" customWidth="1"/>
    <col min="14083" max="14083" width="10.109375" style="87" customWidth="1"/>
    <col min="14084" max="14084" width="10.5546875" style="87" customWidth="1"/>
    <col min="14085" max="14086" width="9.88671875" style="87" customWidth="1"/>
    <col min="14087" max="14091" width="0" style="87" hidden="1" customWidth="1"/>
    <col min="14092" max="14093" width="9.88671875" style="87" customWidth="1"/>
    <col min="14094" max="14336" width="8.88671875" style="87"/>
    <col min="14337" max="14337" width="5" style="87" customWidth="1"/>
    <col min="14338" max="14338" width="39.77734375" style="87" customWidth="1"/>
    <col min="14339" max="14339" width="10.109375" style="87" customWidth="1"/>
    <col min="14340" max="14340" width="10.5546875" style="87" customWidth="1"/>
    <col min="14341" max="14342" width="9.88671875" style="87" customWidth="1"/>
    <col min="14343" max="14347" width="0" style="87" hidden="1" customWidth="1"/>
    <col min="14348" max="14349" width="9.88671875" style="87" customWidth="1"/>
    <col min="14350" max="14592" width="8.88671875" style="87"/>
    <col min="14593" max="14593" width="5" style="87" customWidth="1"/>
    <col min="14594" max="14594" width="39.77734375" style="87" customWidth="1"/>
    <col min="14595" max="14595" width="10.109375" style="87" customWidth="1"/>
    <col min="14596" max="14596" width="10.5546875" style="87" customWidth="1"/>
    <col min="14597" max="14598" width="9.88671875" style="87" customWidth="1"/>
    <col min="14599" max="14603" width="0" style="87" hidden="1" customWidth="1"/>
    <col min="14604" max="14605" width="9.88671875" style="87" customWidth="1"/>
    <col min="14606" max="14848" width="8.88671875" style="87"/>
    <col min="14849" max="14849" width="5" style="87" customWidth="1"/>
    <col min="14850" max="14850" width="39.77734375" style="87" customWidth="1"/>
    <col min="14851" max="14851" width="10.109375" style="87" customWidth="1"/>
    <col min="14852" max="14852" width="10.5546875" style="87" customWidth="1"/>
    <col min="14853" max="14854" width="9.88671875" style="87" customWidth="1"/>
    <col min="14855" max="14859" width="0" style="87" hidden="1" customWidth="1"/>
    <col min="14860" max="14861" width="9.88671875" style="87" customWidth="1"/>
    <col min="14862" max="15104" width="8.88671875" style="87"/>
    <col min="15105" max="15105" width="5" style="87" customWidth="1"/>
    <col min="15106" max="15106" width="39.77734375" style="87" customWidth="1"/>
    <col min="15107" max="15107" width="10.109375" style="87" customWidth="1"/>
    <col min="15108" max="15108" width="10.5546875" style="87" customWidth="1"/>
    <col min="15109" max="15110" width="9.88671875" style="87" customWidth="1"/>
    <col min="15111" max="15115" width="0" style="87" hidden="1" customWidth="1"/>
    <col min="15116" max="15117" width="9.88671875" style="87" customWidth="1"/>
    <col min="15118" max="15360" width="8.88671875" style="87"/>
    <col min="15361" max="15361" width="5" style="87" customWidth="1"/>
    <col min="15362" max="15362" width="39.77734375" style="87" customWidth="1"/>
    <col min="15363" max="15363" width="10.109375" style="87" customWidth="1"/>
    <col min="15364" max="15364" width="10.5546875" style="87" customWidth="1"/>
    <col min="15365" max="15366" width="9.88671875" style="87" customWidth="1"/>
    <col min="15367" max="15371" width="0" style="87" hidden="1" customWidth="1"/>
    <col min="15372" max="15373" width="9.88671875" style="87" customWidth="1"/>
    <col min="15374" max="15616" width="8.88671875" style="87"/>
    <col min="15617" max="15617" width="5" style="87" customWidth="1"/>
    <col min="15618" max="15618" width="39.77734375" style="87" customWidth="1"/>
    <col min="15619" max="15619" width="10.109375" style="87" customWidth="1"/>
    <col min="15620" max="15620" width="10.5546875" style="87" customWidth="1"/>
    <col min="15621" max="15622" width="9.88671875" style="87" customWidth="1"/>
    <col min="15623" max="15627" width="0" style="87" hidden="1" customWidth="1"/>
    <col min="15628" max="15629" width="9.88671875" style="87" customWidth="1"/>
    <col min="15630" max="15872" width="8.88671875" style="87"/>
    <col min="15873" max="15873" width="5" style="87" customWidth="1"/>
    <col min="15874" max="15874" width="39.77734375" style="87" customWidth="1"/>
    <col min="15875" max="15875" width="10.109375" style="87" customWidth="1"/>
    <col min="15876" max="15876" width="10.5546875" style="87" customWidth="1"/>
    <col min="15877" max="15878" width="9.88671875" style="87" customWidth="1"/>
    <col min="15879" max="15883" width="0" style="87" hidden="1" customWidth="1"/>
    <col min="15884" max="15885" width="9.88671875" style="87" customWidth="1"/>
    <col min="15886" max="16128" width="8.88671875" style="87"/>
    <col min="16129" max="16129" width="5" style="87" customWidth="1"/>
    <col min="16130" max="16130" width="39.77734375" style="87" customWidth="1"/>
    <col min="16131" max="16131" width="10.109375" style="87" customWidth="1"/>
    <col min="16132" max="16132" width="10.5546875" style="87" customWidth="1"/>
    <col min="16133" max="16134" width="9.88671875" style="87" customWidth="1"/>
    <col min="16135" max="16139" width="0" style="87" hidden="1" customWidth="1"/>
    <col min="16140" max="16141" width="9.88671875" style="87" customWidth="1"/>
    <col min="16142" max="16384" width="8.88671875" style="87"/>
  </cols>
  <sheetData>
    <row r="1" spans="1:14" x14ac:dyDescent="0.25">
      <c r="A1" s="679" t="s">
        <v>1502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</row>
    <row r="2" spans="1:14" x14ac:dyDescent="0.25">
      <c r="A2" s="680" t="str">
        <f>CONCATENATE([1]RM_ALAPADATOK!A4)</f>
        <v/>
      </c>
      <c r="B2" s="680"/>
      <c r="C2" s="680"/>
      <c r="D2" s="680"/>
      <c r="E2" s="682"/>
      <c r="F2" s="680"/>
      <c r="G2" s="680"/>
      <c r="H2" s="680"/>
      <c r="I2" s="680"/>
      <c r="J2" s="680"/>
      <c r="K2" s="680"/>
      <c r="L2" s="680"/>
      <c r="M2" s="680"/>
    </row>
    <row r="3" spans="1:14" x14ac:dyDescent="0.25">
      <c r="A3" s="680" t="s">
        <v>1496</v>
      </c>
      <c r="B3" s="680"/>
      <c r="C3" s="680"/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</row>
    <row r="4" spans="1:14" x14ac:dyDescent="0.25">
      <c r="A4" s="86"/>
      <c r="B4" s="86"/>
      <c r="C4" s="86"/>
      <c r="D4" s="86"/>
      <c r="E4" s="88"/>
      <c r="F4" s="86"/>
      <c r="G4" s="86"/>
      <c r="H4" s="86"/>
      <c r="I4" s="86"/>
      <c r="J4" s="86"/>
      <c r="K4" s="86"/>
      <c r="L4" s="86"/>
      <c r="M4" s="86"/>
      <c r="N4" s="86"/>
    </row>
    <row r="5" spans="1:14" x14ac:dyDescent="0.25">
      <c r="A5" s="681" t="s">
        <v>134</v>
      </c>
      <c r="B5" s="681"/>
      <c r="C5" s="681"/>
      <c r="D5" s="681"/>
      <c r="E5" s="681"/>
      <c r="F5" s="681"/>
      <c r="G5" s="681"/>
      <c r="H5" s="681"/>
      <c r="I5" s="681"/>
      <c r="J5" s="681"/>
      <c r="K5" s="681"/>
      <c r="L5" s="681"/>
      <c r="M5" s="681"/>
      <c r="N5" s="681"/>
    </row>
    <row r="6" spans="1:14" ht="16.5" thickBot="1" x14ac:dyDescent="0.3">
      <c r="A6" s="683"/>
      <c r="B6" s="683"/>
      <c r="C6" s="89"/>
      <c r="D6" s="90" t="s">
        <v>1495</v>
      </c>
      <c r="E6" s="90"/>
      <c r="F6" s="86"/>
      <c r="G6" s="86"/>
      <c r="H6" s="86"/>
      <c r="I6" s="86"/>
      <c r="J6" s="86"/>
      <c r="K6" s="86"/>
      <c r="L6" s="86"/>
      <c r="M6" s="90" t="s">
        <v>1495</v>
      </c>
      <c r="N6" s="90" t="s">
        <v>135</v>
      </c>
    </row>
    <row r="7" spans="1:14" ht="15.75" customHeight="1" thickBot="1" x14ac:dyDescent="0.3">
      <c r="A7" s="660" t="s">
        <v>136</v>
      </c>
      <c r="B7" s="684" t="s">
        <v>137</v>
      </c>
      <c r="C7" s="686" t="s">
        <v>1445</v>
      </c>
      <c r="D7" s="671" t="s">
        <v>1446</v>
      </c>
      <c r="E7" s="673" t="s">
        <v>1447</v>
      </c>
      <c r="F7" s="674"/>
      <c r="G7" s="674"/>
      <c r="H7" s="674"/>
      <c r="I7" s="674"/>
      <c r="J7" s="674"/>
      <c r="K7" s="674"/>
      <c r="L7" s="674"/>
      <c r="M7" s="675"/>
      <c r="N7" s="677" t="s">
        <v>1448</v>
      </c>
    </row>
    <row r="8" spans="1:14" ht="48.75" thickBot="1" x14ac:dyDescent="0.3">
      <c r="A8" s="661"/>
      <c r="B8" s="685"/>
      <c r="C8" s="687"/>
      <c r="D8" s="672"/>
      <c r="E8" s="567" t="s">
        <v>138</v>
      </c>
      <c r="F8" s="568" t="s">
        <v>1449</v>
      </c>
      <c r="G8" s="568" t="s">
        <v>1457</v>
      </c>
      <c r="H8" s="568" t="s">
        <v>1458</v>
      </c>
      <c r="I8" s="568" t="s">
        <v>139</v>
      </c>
      <c r="J8" s="568" t="s">
        <v>140</v>
      </c>
      <c r="K8" s="568" t="s">
        <v>141</v>
      </c>
      <c r="L8" s="569" t="s">
        <v>142</v>
      </c>
      <c r="M8" s="570" t="s">
        <v>1440</v>
      </c>
      <c r="N8" s="678"/>
    </row>
    <row r="9" spans="1:14" s="96" customFormat="1" ht="12" thickBot="1" x14ac:dyDescent="0.25">
      <c r="A9" s="91" t="s">
        <v>74</v>
      </c>
      <c r="B9" s="92" t="s">
        <v>75</v>
      </c>
      <c r="C9" s="95"/>
      <c r="D9" s="95"/>
      <c r="E9" s="93" t="s">
        <v>76</v>
      </c>
      <c r="F9" s="93" t="s">
        <v>77</v>
      </c>
      <c r="G9" s="94" t="s">
        <v>78</v>
      </c>
      <c r="H9" s="94" t="s">
        <v>79</v>
      </c>
      <c r="I9" s="94" t="s">
        <v>80</v>
      </c>
      <c r="J9" s="94" t="s">
        <v>143</v>
      </c>
      <c r="K9" s="94" t="s">
        <v>144</v>
      </c>
      <c r="L9" s="94" t="s">
        <v>145</v>
      </c>
      <c r="M9" s="95" t="s">
        <v>146</v>
      </c>
      <c r="N9" s="95" t="s">
        <v>146</v>
      </c>
    </row>
    <row r="10" spans="1:14" s="101" customFormat="1" ht="13.5" thickBot="1" x14ac:dyDescent="0.25">
      <c r="A10" s="97" t="s">
        <v>30</v>
      </c>
      <c r="B10" s="98" t="s">
        <v>147</v>
      </c>
      <c r="C10" s="99">
        <f t="shared" ref="C10" si="0">+C11+C12+C13+C14+C15+C16</f>
        <v>23796769</v>
      </c>
      <c r="D10" s="460">
        <f>D11+D13+D14</f>
        <v>19514957</v>
      </c>
      <c r="E10" s="481">
        <f>+E11+E12+E13+E14+E15+E16</f>
        <v>20967168</v>
      </c>
      <c r="F10" s="99">
        <f t="shared" ref="F10:G10" si="1">+F11+F12+F13+F14+F15+F16</f>
        <v>0</v>
      </c>
      <c r="G10" s="99">
        <f t="shared" si="1"/>
        <v>0</v>
      </c>
      <c r="H10" s="99">
        <f t="shared" ref="H10:N10" si="2">+H11+H12+H13+H14+H15+H16</f>
        <v>481564</v>
      </c>
      <c r="I10" s="99">
        <f t="shared" si="2"/>
        <v>0</v>
      </c>
      <c r="J10" s="99">
        <f t="shared" si="2"/>
        <v>0</v>
      </c>
      <c r="K10" s="99">
        <f t="shared" si="2"/>
        <v>0</v>
      </c>
      <c r="L10" s="99">
        <f>+L11+L12+L13+L14+L15+L16</f>
        <v>481564</v>
      </c>
      <c r="M10" s="100">
        <f t="shared" si="2"/>
        <v>21448732</v>
      </c>
      <c r="N10" s="463">
        <f t="shared" si="2"/>
        <v>22337672</v>
      </c>
    </row>
    <row r="11" spans="1:14" s="101" customFormat="1" ht="12.75" x14ac:dyDescent="0.2">
      <c r="A11" s="102" t="s">
        <v>148</v>
      </c>
      <c r="B11" s="103" t="s">
        <v>149</v>
      </c>
      <c r="C11" s="104">
        <v>12406410</v>
      </c>
      <c r="D11" s="461">
        <f>[2]Rovatonként!I7</f>
        <v>14364937</v>
      </c>
      <c r="E11" s="502">
        <f>[2]Rovatonként!K7</f>
        <v>14973997</v>
      </c>
      <c r="F11" s="156">
        <v>0</v>
      </c>
      <c r="G11" s="104"/>
      <c r="H11" s="104"/>
      <c r="I11" s="104"/>
      <c r="J11" s="104"/>
      <c r="K11" s="104"/>
      <c r="L11" s="105">
        <f t="shared" ref="L11:L16" si="3">F11+G11+H11+I11+J11+K11</f>
        <v>0</v>
      </c>
      <c r="M11" s="106">
        <f t="shared" ref="M11:N16" si="4">E11+L11</f>
        <v>14973997</v>
      </c>
      <c r="N11" s="487">
        <f>[2]Rovatonként!O7</f>
        <v>16242134</v>
      </c>
    </row>
    <row r="12" spans="1:14" s="101" customFormat="1" ht="12.75" x14ac:dyDescent="0.2">
      <c r="A12" s="107" t="s">
        <v>150</v>
      </c>
      <c r="B12" s="108" t="s">
        <v>151</v>
      </c>
      <c r="C12" s="104"/>
      <c r="D12" s="461">
        <f>[2]Rovatonként!I8</f>
        <v>0</v>
      </c>
      <c r="E12" s="502">
        <f>[2]Rovatonként!K8</f>
        <v>0</v>
      </c>
      <c r="F12" s="109"/>
      <c r="G12" s="104"/>
      <c r="H12" s="172"/>
      <c r="I12" s="104"/>
      <c r="J12" s="104"/>
      <c r="K12" s="104"/>
      <c r="L12" s="105">
        <f t="shared" si="3"/>
        <v>0</v>
      </c>
      <c r="M12" s="106">
        <f t="shared" si="4"/>
        <v>0</v>
      </c>
      <c r="N12" s="487">
        <f>[2]Rovatonként!O8</f>
        <v>0</v>
      </c>
    </row>
    <row r="13" spans="1:14" s="101" customFormat="1" ht="12.75" x14ac:dyDescent="0.2">
      <c r="A13" s="107" t="s">
        <v>152</v>
      </c>
      <c r="B13" s="108" t="s">
        <v>153</v>
      </c>
      <c r="C13" s="104">
        <v>3321020</v>
      </c>
      <c r="D13" s="461">
        <f>[2]Rovatonként!I9</f>
        <v>2880020</v>
      </c>
      <c r="E13" s="502">
        <f>[2]Rovatonként!K9</f>
        <v>3010457</v>
      </c>
      <c r="F13" s="109"/>
      <c r="G13" s="104"/>
      <c r="H13" s="172">
        <v>46740</v>
      </c>
      <c r="I13" s="104"/>
      <c r="J13" s="104"/>
      <c r="K13" s="104"/>
      <c r="L13" s="105">
        <f t="shared" si="3"/>
        <v>46740</v>
      </c>
      <c r="M13" s="106">
        <f t="shared" si="4"/>
        <v>3057197</v>
      </c>
      <c r="N13" s="487">
        <f>[2]Rovatonként!O9</f>
        <v>2678000</v>
      </c>
    </row>
    <row r="14" spans="1:14" s="101" customFormat="1" ht="12.75" x14ac:dyDescent="0.2">
      <c r="A14" s="107" t="s">
        <v>154</v>
      </c>
      <c r="B14" s="108" t="s">
        <v>155</v>
      </c>
      <c r="C14" s="104">
        <v>2270000</v>
      </c>
      <c r="D14" s="461">
        <f>[2]Rovatonként!I10</f>
        <v>2270000</v>
      </c>
      <c r="E14" s="502">
        <f>[2]Rovatonként!K10</f>
        <v>2982714</v>
      </c>
      <c r="F14" s="109">
        <v>0</v>
      </c>
      <c r="G14" s="104"/>
      <c r="H14" s="172">
        <v>434824</v>
      </c>
      <c r="I14" s="104"/>
      <c r="J14" s="104"/>
      <c r="K14" s="104"/>
      <c r="L14" s="105">
        <f t="shared" si="3"/>
        <v>434824</v>
      </c>
      <c r="M14" s="106">
        <f t="shared" si="4"/>
        <v>3417538</v>
      </c>
      <c r="N14" s="487">
        <f>[2]Rovatonként!O10</f>
        <v>3417538</v>
      </c>
    </row>
    <row r="15" spans="1:14" s="101" customFormat="1" ht="12.75" x14ac:dyDescent="0.2">
      <c r="A15" s="107" t="s">
        <v>156</v>
      </c>
      <c r="B15" s="110" t="s">
        <v>157</v>
      </c>
      <c r="C15" s="104">
        <v>5799339</v>
      </c>
      <c r="D15" s="461">
        <f>[2]Rovatonként!I11</f>
        <v>0</v>
      </c>
      <c r="E15" s="502">
        <f>[2]Rovatonként!K11</f>
        <v>0</v>
      </c>
      <c r="F15" s="109"/>
      <c r="G15" s="104"/>
      <c r="H15" s="172"/>
      <c r="I15" s="104"/>
      <c r="J15" s="104"/>
      <c r="K15" s="104"/>
      <c r="L15" s="105">
        <f t="shared" si="3"/>
        <v>0</v>
      </c>
      <c r="M15" s="106">
        <f t="shared" si="4"/>
        <v>0</v>
      </c>
      <c r="N15" s="487">
        <f>[2]Rovatonként!O11</f>
        <v>0</v>
      </c>
    </row>
    <row r="16" spans="1:14" s="101" customFormat="1" ht="13.5" thickBot="1" x14ac:dyDescent="0.25">
      <c r="A16" s="111" t="s">
        <v>158</v>
      </c>
      <c r="B16" s="112" t="s">
        <v>159</v>
      </c>
      <c r="C16" s="104"/>
      <c r="D16" s="461">
        <f>[2]Rovatonként!I12</f>
        <v>0</v>
      </c>
      <c r="E16" s="502">
        <f>[2]Rovatonként!K12</f>
        <v>0</v>
      </c>
      <c r="F16" s="167"/>
      <c r="G16" s="104"/>
      <c r="H16" s="172"/>
      <c r="I16" s="104"/>
      <c r="J16" s="104"/>
      <c r="K16" s="104"/>
      <c r="L16" s="105">
        <f t="shared" si="3"/>
        <v>0</v>
      </c>
      <c r="M16" s="106">
        <f t="shared" si="4"/>
        <v>0</v>
      </c>
      <c r="N16" s="487">
        <f t="shared" si="4"/>
        <v>0</v>
      </c>
    </row>
    <row r="17" spans="1:15" s="101" customFormat="1" ht="21.75" thickBot="1" x14ac:dyDescent="0.25">
      <c r="A17" s="97" t="s">
        <v>32</v>
      </c>
      <c r="B17" s="113" t="s">
        <v>160</v>
      </c>
      <c r="C17" s="99">
        <f t="shared" ref="C17" si="5">+C18+C19+C20+C21+C22</f>
        <v>3719648</v>
      </c>
      <c r="D17" s="460">
        <v>3436500</v>
      </c>
      <c r="E17" s="481">
        <f>+E18+E19+E20+E21+E22</f>
        <v>852426</v>
      </c>
      <c r="F17" s="99">
        <f t="shared" ref="F17:G17" si="6">+F18+F19+F20+F21+F22</f>
        <v>847132</v>
      </c>
      <c r="G17" s="99">
        <f t="shared" si="6"/>
        <v>162125</v>
      </c>
      <c r="H17" s="99">
        <f t="shared" ref="H17:M17" si="7">+H18+H19+H20+H21+H22</f>
        <v>1734709</v>
      </c>
      <c r="I17" s="99">
        <f t="shared" si="7"/>
        <v>0</v>
      </c>
      <c r="J17" s="99">
        <f t="shared" si="7"/>
        <v>0</v>
      </c>
      <c r="K17" s="99">
        <f t="shared" si="7"/>
        <v>0</v>
      </c>
      <c r="L17" s="99">
        <f t="shared" si="7"/>
        <v>2743966</v>
      </c>
      <c r="M17" s="100">
        <f t="shared" si="7"/>
        <v>3596392</v>
      </c>
      <c r="N17" s="463">
        <f>+N18+N19+N20+N21+N22</f>
        <v>619404</v>
      </c>
    </row>
    <row r="18" spans="1:15" s="101" customFormat="1" ht="12.75" x14ac:dyDescent="0.2">
      <c r="A18" s="102" t="s">
        <v>161</v>
      </c>
      <c r="B18" s="103" t="s">
        <v>162</v>
      </c>
      <c r="C18" s="104"/>
      <c r="D18" s="461"/>
      <c r="E18" s="503">
        <f>[2]Rovatonként!K14</f>
        <v>0</v>
      </c>
      <c r="F18" s="104"/>
      <c r="G18" s="104"/>
      <c r="H18" s="104"/>
      <c r="I18" s="104"/>
      <c r="J18" s="104"/>
      <c r="K18" s="104"/>
      <c r="L18" s="105">
        <f t="shared" ref="L18:L23" si="8">F18+G18+H18+I18+J18+K18</f>
        <v>0</v>
      </c>
      <c r="M18" s="106">
        <f t="shared" ref="M18:N23" si="9">E18+L18</f>
        <v>0</v>
      </c>
      <c r="N18" s="488">
        <f t="shared" si="9"/>
        <v>0</v>
      </c>
    </row>
    <row r="19" spans="1:15" s="101" customFormat="1" ht="12.75" x14ac:dyDescent="0.2">
      <c r="A19" s="107" t="s">
        <v>163</v>
      </c>
      <c r="B19" s="108" t="s">
        <v>164</v>
      </c>
      <c r="C19" s="104"/>
      <c r="D19" s="461"/>
      <c r="E19" s="504">
        <v>0</v>
      </c>
      <c r="F19" s="109"/>
      <c r="G19" s="104"/>
      <c r="H19" s="104"/>
      <c r="I19" s="104"/>
      <c r="J19" s="104"/>
      <c r="K19" s="104"/>
      <c r="L19" s="105">
        <f t="shared" si="8"/>
        <v>0</v>
      </c>
      <c r="M19" s="106">
        <f t="shared" si="9"/>
        <v>0</v>
      </c>
      <c r="N19" s="487">
        <f t="shared" si="9"/>
        <v>0</v>
      </c>
    </row>
    <row r="20" spans="1:15" s="101" customFormat="1" ht="12.75" x14ac:dyDescent="0.2">
      <c r="A20" s="107" t="s">
        <v>165</v>
      </c>
      <c r="B20" s="108" t="s">
        <v>166</v>
      </c>
      <c r="C20" s="104"/>
      <c r="D20" s="461"/>
      <c r="E20" s="504">
        <v>0</v>
      </c>
      <c r="F20" s="109"/>
      <c r="G20" s="104"/>
      <c r="H20" s="104"/>
      <c r="I20" s="104"/>
      <c r="J20" s="104"/>
      <c r="K20" s="104"/>
      <c r="L20" s="105">
        <f t="shared" si="8"/>
        <v>0</v>
      </c>
      <c r="M20" s="106">
        <f t="shared" si="9"/>
        <v>0</v>
      </c>
      <c r="N20" s="487">
        <f t="shared" si="9"/>
        <v>0</v>
      </c>
    </row>
    <row r="21" spans="1:15" s="101" customFormat="1" ht="12.75" x14ac:dyDescent="0.2">
      <c r="A21" s="107" t="s">
        <v>167</v>
      </c>
      <c r="B21" s="108" t="s">
        <v>168</v>
      </c>
      <c r="C21" s="104"/>
      <c r="D21" s="461"/>
      <c r="E21" s="504">
        <v>0</v>
      </c>
      <c r="F21" s="109"/>
      <c r="G21" s="104"/>
      <c r="H21" s="104"/>
      <c r="I21" s="104"/>
      <c r="J21" s="104"/>
      <c r="K21" s="104"/>
      <c r="L21" s="105">
        <f t="shared" si="8"/>
        <v>0</v>
      </c>
      <c r="M21" s="106">
        <f t="shared" si="9"/>
        <v>0</v>
      </c>
      <c r="N21" s="487">
        <f t="shared" si="9"/>
        <v>0</v>
      </c>
    </row>
    <row r="22" spans="1:15" s="101" customFormat="1" ht="12.75" x14ac:dyDescent="0.2">
      <c r="A22" s="107" t="s">
        <v>169</v>
      </c>
      <c r="B22" s="108" t="s">
        <v>170</v>
      </c>
      <c r="C22" s="104">
        <v>3719648</v>
      </c>
      <c r="D22" s="461">
        <v>3436500</v>
      </c>
      <c r="E22" s="504">
        <f>[2]Rovatonként!K38</f>
        <v>852426</v>
      </c>
      <c r="F22" s="109">
        <v>847132</v>
      </c>
      <c r="G22" s="104">
        <v>162125</v>
      </c>
      <c r="H22" s="104">
        <v>1734709</v>
      </c>
      <c r="I22" s="104"/>
      <c r="J22" s="104"/>
      <c r="K22" s="104"/>
      <c r="L22" s="105">
        <f t="shared" si="8"/>
        <v>2743966</v>
      </c>
      <c r="M22" s="106">
        <f t="shared" si="9"/>
        <v>3596392</v>
      </c>
      <c r="N22" s="468">
        <f>[2]Rovatonként!O44</f>
        <v>619404</v>
      </c>
    </row>
    <row r="23" spans="1:15" s="101" customFormat="1" ht="13.5" thickBot="1" x14ac:dyDescent="0.25">
      <c r="A23" s="111" t="s">
        <v>171</v>
      </c>
      <c r="B23" s="112" t="s">
        <v>172</v>
      </c>
      <c r="C23" s="115"/>
      <c r="D23" s="462"/>
      <c r="E23" s="505">
        <v>0</v>
      </c>
      <c r="F23" s="114"/>
      <c r="G23" s="115"/>
      <c r="H23" s="115"/>
      <c r="I23" s="115"/>
      <c r="J23" s="115"/>
      <c r="K23" s="115"/>
      <c r="L23" s="105">
        <f t="shared" si="8"/>
        <v>0</v>
      </c>
      <c r="M23" s="106">
        <f t="shared" si="9"/>
        <v>0</v>
      </c>
      <c r="N23" s="489">
        <f t="shared" si="9"/>
        <v>0</v>
      </c>
    </row>
    <row r="24" spans="1:15" s="101" customFormat="1" ht="21.75" thickBot="1" x14ac:dyDescent="0.25">
      <c r="A24" s="97" t="s">
        <v>34</v>
      </c>
      <c r="B24" s="98" t="s">
        <v>173</v>
      </c>
      <c r="C24" s="99">
        <f t="shared" ref="C24" si="10">+C25+C26+C27+C28+C29</f>
        <v>20309121</v>
      </c>
      <c r="D24" s="460">
        <v>3276212</v>
      </c>
      <c r="E24" s="481">
        <f>+E25+E26+E27+E28+E29</f>
        <v>1776212</v>
      </c>
      <c r="F24" s="99">
        <f t="shared" ref="F24:G24" si="11">+F25+F26+F27+F28+F29</f>
        <v>5951300</v>
      </c>
      <c r="G24" s="99">
        <f t="shared" si="11"/>
        <v>0</v>
      </c>
      <c r="H24" s="118">
        <f t="shared" ref="H24:N24" si="12">+H25+H26+H27+H28+H29</f>
        <v>0</v>
      </c>
      <c r="I24" s="118">
        <f t="shared" si="12"/>
        <v>0</v>
      </c>
      <c r="J24" s="118">
        <f t="shared" si="12"/>
        <v>0</v>
      </c>
      <c r="K24" s="118">
        <f t="shared" si="12"/>
        <v>0</v>
      </c>
      <c r="L24" s="118">
        <f t="shared" si="12"/>
        <v>5951300</v>
      </c>
      <c r="M24" s="119">
        <f t="shared" si="12"/>
        <v>7727512</v>
      </c>
      <c r="N24" s="463">
        <f t="shared" si="12"/>
        <v>0</v>
      </c>
    </row>
    <row r="25" spans="1:15" s="101" customFormat="1" ht="12.75" x14ac:dyDescent="0.2">
      <c r="A25" s="102" t="s">
        <v>174</v>
      </c>
      <c r="B25" s="103" t="s">
        <v>175</v>
      </c>
      <c r="C25" s="104">
        <v>0</v>
      </c>
      <c r="D25" s="461"/>
      <c r="E25" s="506"/>
      <c r="F25" s="104"/>
      <c r="G25" s="104"/>
      <c r="H25" s="104"/>
      <c r="I25" s="104"/>
      <c r="J25" s="104"/>
      <c r="K25" s="104"/>
      <c r="L25" s="105">
        <f t="shared" ref="L25:L30" si="13">F25+G25+H25+I25+J25+K25</f>
        <v>0</v>
      </c>
      <c r="M25" s="106">
        <f t="shared" ref="M25:N30" si="14">E25+L25</f>
        <v>0</v>
      </c>
      <c r="N25" s="487">
        <f t="shared" si="14"/>
        <v>0</v>
      </c>
    </row>
    <row r="26" spans="1:15" s="101" customFormat="1" ht="12.75" x14ac:dyDescent="0.2">
      <c r="A26" s="107" t="s">
        <v>176</v>
      </c>
      <c r="B26" s="108" t="s">
        <v>177</v>
      </c>
      <c r="C26" s="104"/>
      <c r="D26" s="461"/>
      <c r="E26" s="507"/>
      <c r="F26" s="109"/>
      <c r="G26" s="104"/>
      <c r="H26" s="104"/>
      <c r="I26" s="104"/>
      <c r="J26" s="104"/>
      <c r="K26" s="104"/>
      <c r="L26" s="105">
        <f t="shared" si="13"/>
        <v>0</v>
      </c>
      <c r="M26" s="106">
        <f t="shared" si="14"/>
        <v>0</v>
      </c>
      <c r="N26" s="487">
        <f t="shared" si="14"/>
        <v>0</v>
      </c>
    </row>
    <row r="27" spans="1:15" s="101" customFormat="1" ht="22.5" x14ac:dyDescent="0.2">
      <c r="A27" s="107" t="s">
        <v>178</v>
      </c>
      <c r="B27" s="108" t="s">
        <v>179</v>
      </c>
      <c r="C27" s="104"/>
      <c r="D27" s="461"/>
      <c r="E27" s="507"/>
      <c r="F27" s="109"/>
      <c r="G27" s="104"/>
      <c r="H27" s="104"/>
      <c r="I27" s="104"/>
      <c r="J27" s="104"/>
      <c r="K27" s="104"/>
      <c r="L27" s="105">
        <f t="shared" si="13"/>
        <v>0</v>
      </c>
      <c r="M27" s="106">
        <f t="shared" si="14"/>
        <v>0</v>
      </c>
      <c r="N27" s="487">
        <f t="shared" si="14"/>
        <v>0</v>
      </c>
    </row>
    <row r="28" spans="1:15" s="101" customFormat="1" ht="22.5" x14ac:dyDescent="0.2">
      <c r="A28" s="107" t="s">
        <v>180</v>
      </c>
      <c r="B28" s="108" t="s">
        <v>181</v>
      </c>
      <c r="C28" s="104"/>
      <c r="D28" s="461"/>
      <c r="E28" s="507"/>
      <c r="F28" s="109"/>
      <c r="G28" s="104"/>
      <c r="H28" s="104"/>
      <c r="I28" s="104"/>
      <c r="J28" s="104"/>
      <c r="K28" s="104"/>
      <c r="L28" s="105">
        <f t="shared" si="13"/>
        <v>0</v>
      </c>
      <c r="M28" s="106">
        <f t="shared" si="14"/>
        <v>0</v>
      </c>
      <c r="N28" s="487">
        <f t="shared" si="14"/>
        <v>0</v>
      </c>
    </row>
    <row r="29" spans="1:15" s="101" customFormat="1" ht="12.75" x14ac:dyDescent="0.2">
      <c r="A29" s="107" t="s">
        <v>182</v>
      </c>
      <c r="B29" s="108" t="s">
        <v>183</v>
      </c>
      <c r="C29" s="104">
        <v>20309121</v>
      </c>
      <c r="D29" s="461">
        <v>3276212</v>
      </c>
      <c r="E29" s="504">
        <f>[2]Rovatonként!K74</f>
        <v>1776212</v>
      </c>
      <c r="F29" s="109">
        <v>5951300</v>
      </c>
      <c r="G29" s="104"/>
      <c r="H29" s="104">
        <v>0</v>
      </c>
      <c r="I29" s="104"/>
      <c r="J29" s="104"/>
      <c r="K29" s="104"/>
      <c r="L29" s="105">
        <f>F29+G29+H29+I29+J29+K29</f>
        <v>5951300</v>
      </c>
      <c r="M29" s="106">
        <f t="shared" si="14"/>
        <v>7727512</v>
      </c>
      <c r="N29" s="468">
        <f>[2]Rovatonként!U74</f>
        <v>0</v>
      </c>
      <c r="O29" s="101" t="s">
        <v>1433</v>
      </c>
    </row>
    <row r="30" spans="1:15" s="101" customFormat="1" ht="13.5" thickBot="1" x14ac:dyDescent="0.25">
      <c r="A30" s="111" t="s">
        <v>184</v>
      </c>
      <c r="B30" s="116" t="s">
        <v>185</v>
      </c>
      <c r="C30" s="115"/>
      <c r="D30" s="462">
        <v>1776212</v>
      </c>
      <c r="E30" s="505">
        <v>1776212</v>
      </c>
      <c r="F30" s="114"/>
      <c r="G30" s="115"/>
      <c r="H30" s="115"/>
      <c r="I30" s="115"/>
      <c r="J30" s="115"/>
      <c r="K30" s="115"/>
      <c r="L30" s="117">
        <f t="shared" si="13"/>
        <v>0</v>
      </c>
      <c r="M30" s="106">
        <f t="shared" si="14"/>
        <v>1776212</v>
      </c>
      <c r="N30" s="490">
        <f>[2]Rovatonként!U77</f>
        <v>0</v>
      </c>
      <c r="O30" s="101" t="s">
        <v>1432</v>
      </c>
    </row>
    <row r="31" spans="1:15" s="101" customFormat="1" ht="13.5" thickBot="1" x14ac:dyDescent="0.25">
      <c r="A31" s="97" t="s">
        <v>186</v>
      </c>
      <c r="B31" s="98" t="s">
        <v>187</v>
      </c>
      <c r="C31" s="118">
        <f t="shared" ref="C31" si="15">+C32+C33+C34+C35+C36+C37+C38</f>
        <v>9060545</v>
      </c>
      <c r="D31" s="463">
        <v>11894039</v>
      </c>
      <c r="E31" s="481">
        <f>+E32+E33+E34+E35+E36+E37+E38</f>
        <v>5970000</v>
      </c>
      <c r="F31" s="118">
        <f t="shared" ref="F31:G31" si="16">+F32+F33+F34+F35+F36+F37+F38</f>
        <v>0</v>
      </c>
      <c r="G31" s="118">
        <f t="shared" si="16"/>
        <v>0</v>
      </c>
      <c r="H31" s="118">
        <f t="shared" ref="H31:N31" si="17">+H32+H33+H34+H35+H36+H37+H38</f>
        <v>10775896</v>
      </c>
      <c r="I31" s="118">
        <f t="shared" si="17"/>
        <v>0</v>
      </c>
      <c r="J31" s="118">
        <f t="shared" si="17"/>
        <v>0</v>
      </c>
      <c r="K31" s="118">
        <f t="shared" si="17"/>
        <v>0</v>
      </c>
      <c r="L31" s="118">
        <f t="shared" si="17"/>
        <v>10775896</v>
      </c>
      <c r="M31" s="119">
        <f t="shared" si="17"/>
        <v>16745896</v>
      </c>
      <c r="N31" s="463">
        <f t="shared" si="17"/>
        <v>9470000</v>
      </c>
    </row>
    <row r="32" spans="1:15" s="101" customFormat="1" ht="12.75" x14ac:dyDescent="0.2">
      <c r="A32" s="102" t="s">
        <v>188</v>
      </c>
      <c r="B32" s="103" t="s">
        <v>189</v>
      </c>
      <c r="C32" s="105"/>
      <c r="D32" s="464"/>
      <c r="E32" s="525">
        <f>[2]Rovatonként!K115</f>
        <v>1500000</v>
      </c>
      <c r="F32" s="105"/>
      <c r="G32" s="105"/>
      <c r="H32" s="105">
        <v>600431</v>
      </c>
      <c r="I32" s="105"/>
      <c r="J32" s="105"/>
      <c r="K32" s="105"/>
      <c r="L32" s="105">
        <f t="shared" ref="L32:L38" si="18">F32+G32+H32+I32+J32+K32</f>
        <v>600431</v>
      </c>
      <c r="M32" s="106">
        <f t="shared" ref="M32:M38" si="19">E32+L32</f>
        <v>2100431</v>
      </c>
      <c r="N32" s="487">
        <f>[2]Rovatonként!O115</f>
        <v>2000000</v>
      </c>
    </row>
    <row r="33" spans="1:15" s="101" customFormat="1" ht="12.75" x14ac:dyDescent="0.2">
      <c r="A33" s="107" t="s">
        <v>190</v>
      </c>
      <c r="B33" s="108" t="s">
        <v>191</v>
      </c>
      <c r="C33" s="104">
        <v>249700</v>
      </c>
      <c r="D33" s="461">
        <v>337500</v>
      </c>
      <c r="E33" s="504">
        <f>[2]Rovatonként!K116</f>
        <v>0</v>
      </c>
      <c r="F33" s="109">
        <v>0</v>
      </c>
      <c r="G33" s="104"/>
      <c r="H33" s="104">
        <v>0</v>
      </c>
      <c r="I33" s="104"/>
      <c r="J33" s="104"/>
      <c r="K33" s="104"/>
      <c r="L33" s="105">
        <f t="shared" si="18"/>
        <v>0</v>
      </c>
      <c r="M33" s="106">
        <f t="shared" si="19"/>
        <v>0</v>
      </c>
      <c r="N33" s="487">
        <f>[2]Rovatonként!O116</f>
        <v>0</v>
      </c>
    </row>
    <row r="34" spans="1:15" s="101" customFormat="1" ht="12.75" x14ac:dyDescent="0.2">
      <c r="A34" s="107" t="s">
        <v>192</v>
      </c>
      <c r="B34" s="108" t="s">
        <v>193</v>
      </c>
      <c r="C34" s="104">
        <v>5929399</v>
      </c>
      <c r="D34" s="461">
        <v>8075817</v>
      </c>
      <c r="E34" s="504">
        <f>[2]Rovatonként!K130</f>
        <v>4000000</v>
      </c>
      <c r="F34" s="109">
        <v>0</v>
      </c>
      <c r="G34" s="104"/>
      <c r="H34" s="104">
        <v>9777612</v>
      </c>
      <c r="I34" s="104"/>
      <c r="J34" s="104"/>
      <c r="K34" s="104"/>
      <c r="L34" s="105">
        <f t="shared" si="18"/>
        <v>9777612</v>
      </c>
      <c r="M34" s="106">
        <f t="shared" si="19"/>
        <v>13777612</v>
      </c>
      <c r="N34" s="487">
        <f>[2]Rovatonként!O130</f>
        <v>7000000</v>
      </c>
    </row>
    <row r="35" spans="1:15" s="101" customFormat="1" ht="12.75" x14ac:dyDescent="0.2">
      <c r="A35" s="107" t="s">
        <v>194</v>
      </c>
      <c r="B35" s="108" t="s">
        <v>195</v>
      </c>
      <c r="C35" s="104">
        <v>1514011</v>
      </c>
      <c r="D35" s="461">
        <v>756846</v>
      </c>
      <c r="E35" s="504">
        <f>[2]Rovatonként!K170+[2]Rovatonként!K153</f>
        <v>370000</v>
      </c>
      <c r="F35" s="109">
        <v>0</v>
      </c>
      <c r="G35" s="104"/>
      <c r="H35" s="122">
        <v>255187</v>
      </c>
      <c r="I35" s="122"/>
      <c r="J35" s="122"/>
      <c r="K35" s="122"/>
      <c r="L35" s="123">
        <f t="shared" si="18"/>
        <v>255187</v>
      </c>
      <c r="M35" s="131">
        <f t="shared" si="19"/>
        <v>625187</v>
      </c>
      <c r="N35" s="487">
        <f>[2]Rovatonként!O118+[2]Rovatonként!O153+[2]Rovatonként!O170</f>
        <v>470000</v>
      </c>
      <c r="O35" s="101" t="s">
        <v>1450</v>
      </c>
    </row>
    <row r="36" spans="1:15" s="101" customFormat="1" ht="12.75" x14ac:dyDescent="0.2">
      <c r="A36" s="107" t="s">
        <v>196</v>
      </c>
      <c r="B36" s="108" t="s">
        <v>197</v>
      </c>
      <c r="C36" s="104"/>
      <c r="D36" s="461"/>
      <c r="E36" s="504">
        <v>0</v>
      </c>
      <c r="F36" s="109"/>
      <c r="G36" s="104"/>
      <c r="H36" s="104"/>
      <c r="I36" s="104"/>
      <c r="J36" s="104"/>
      <c r="K36" s="104"/>
      <c r="L36" s="105">
        <f t="shared" si="18"/>
        <v>0</v>
      </c>
      <c r="M36" s="106">
        <f t="shared" si="19"/>
        <v>0</v>
      </c>
      <c r="N36" s="487">
        <f>[2]Rovatonként!O119</f>
        <v>0</v>
      </c>
    </row>
    <row r="37" spans="1:15" s="101" customFormat="1" ht="12.75" x14ac:dyDescent="0.2">
      <c r="A37" s="107" t="s">
        <v>198</v>
      </c>
      <c r="B37" s="108" t="s">
        <v>199</v>
      </c>
      <c r="C37" s="122">
        <v>363825</v>
      </c>
      <c r="D37" s="465">
        <v>1778458</v>
      </c>
      <c r="E37" s="504">
        <f>[2]Rovatonként!K118</f>
        <v>0</v>
      </c>
      <c r="F37" s="109">
        <v>0</v>
      </c>
      <c r="G37" s="104"/>
      <c r="H37" s="104">
        <v>216606</v>
      </c>
      <c r="I37" s="104"/>
      <c r="J37" s="104"/>
      <c r="K37" s="104"/>
      <c r="L37" s="105">
        <f t="shared" si="18"/>
        <v>216606</v>
      </c>
      <c r="M37" s="106">
        <f t="shared" si="19"/>
        <v>216606</v>
      </c>
      <c r="N37" s="487">
        <f>[2]Rovatonként!O120</f>
        <v>0</v>
      </c>
    </row>
    <row r="38" spans="1:15" s="101" customFormat="1" ht="13.5" thickBot="1" x14ac:dyDescent="0.25">
      <c r="A38" s="111" t="s">
        <v>200</v>
      </c>
      <c r="B38" s="120" t="s">
        <v>201</v>
      </c>
      <c r="C38" s="125">
        <v>1003610</v>
      </c>
      <c r="D38" s="466">
        <v>945418</v>
      </c>
      <c r="E38" s="505">
        <f>[2]Rovatonként!K117</f>
        <v>100000</v>
      </c>
      <c r="F38" s="114">
        <v>0</v>
      </c>
      <c r="G38" s="115"/>
      <c r="H38" s="115">
        <v>-73940</v>
      </c>
      <c r="I38" s="115"/>
      <c r="J38" s="115"/>
      <c r="K38" s="115"/>
      <c r="L38" s="117">
        <f t="shared" si="18"/>
        <v>-73940</v>
      </c>
      <c r="M38" s="106">
        <f t="shared" si="19"/>
        <v>26060</v>
      </c>
      <c r="N38" s="489">
        <f>[2]Rovatonként!O121</f>
        <v>0</v>
      </c>
    </row>
    <row r="39" spans="1:15" s="101" customFormat="1" ht="13.5" thickBot="1" x14ac:dyDescent="0.25">
      <c r="A39" s="97" t="s">
        <v>38</v>
      </c>
      <c r="B39" s="98" t="s">
        <v>202</v>
      </c>
      <c r="C39" s="118">
        <f t="shared" ref="C39" si="20">SUM(C40:C50)</f>
        <v>2756875</v>
      </c>
      <c r="D39" s="463">
        <v>13364885</v>
      </c>
      <c r="E39" s="481">
        <f>SUM(E40:E50)</f>
        <v>4910936</v>
      </c>
      <c r="F39" s="99">
        <f t="shared" ref="F39:G39" si="21">SUM(F40:F50)</f>
        <v>0</v>
      </c>
      <c r="G39" s="99">
        <f t="shared" si="21"/>
        <v>0</v>
      </c>
      <c r="H39" s="118">
        <f t="shared" ref="H39:M39" si="22">SUM(H40:H50)</f>
        <v>-2185295</v>
      </c>
      <c r="I39" s="118">
        <f t="shared" si="22"/>
        <v>0</v>
      </c>
      <c r="J39" s="118">
        <f t="shared" si="22"/>
        <v>0</v>
      </c>
      <c r="K39" s="118">
        <f t="shared" si="22"/>
        <v>0</v>
      </c>
      <c r="L39" s="118">
        <f t="shared" si="22"/>
        <v>-2185295</v>
      </c>
      <c r="M39" s="119">
        <f t="shared" si="22"/>
        <v>2725641</v>
      </c>
      <c r="N39" s="463">
        <f t="shared" ref="N39" si="23">SUM(N40:N50)</f>
        <v>4476479</v>
      </c>
    </row>
    <row r="40" spans="1:15" s="101" customFormat="1" ht="12.75" x14ac:dyDescent="0.2">
      <c r="A40" s="102" t="s">
        <v>203</v>
      </c>
      <c r="B40" s="103" t="s">
        <v>204</v>
      </c>
      <c r="C40" s="122"/>
      <c r="D40" s="465"/>
      <c r="E40" s="503"/>
      <c r="F40" s="104"/>
      <c r="G40" s="104"/>
      <c r="H40" s="122"/>
      <c r="I40" s="122"/>
      <c r="J40" s="122"/>
      <c r="K40" s="122"/>
      <c r="L40" s="123">
        <f t="shared" ref="L40:L50" si="24">F40+G40+H40+I40+J40+K40</f>
        <v>0</v>
      </c>
      <c r="M40" s="131">
        <f t="shared" ref="M40:N50" si="25">E40+L40</f>
        <v>0</v>
      </c>
      <c r="N40" s="488">
        <f t="shared" si="25"/>
        <v>0</v>
      </c>
    </row>
    <row r="41" spans="1:15" s="101" customFormat="1" ht="12.75" x14ac:dyDescent="0.2">
      <c r="A41" s="107" t="s">
        <v>205</v>
      </c>
      <c r="B41" s="108" t="s">
        <v>206</v>
      </c>
      <c r="C41" s="122">
        <v>199167</v>
      </c>
      <c r="D41" s="465">
        <v>912938</v>
      </c>
      <c r="E41" s="504">
        <f>[2]Rovatonként!K186</f>
        <v>280000</v>
      </c>
      <c r="F41" s="109">
        <v>0</v>
      </c>
      <c r="G41" s="104"/>
      <c r="H41" s="122">
        <v>73640</v>
      </c>
      <c r="I41" s="122"/>
      <c r="J41" s="122"/>
      <c r="K41" s="122"/>
      <c r="L41" s="123">
        <f t="shared" si="24"/>
        <v>73640</v>
      </c>
      <c r="M41" s="131">
        <f t="shared" si="25"/>
        <v>353640</v>
      </c>
      <c r="N41" s="468">
        <f>[2]Rovatonként!O186</f>
        <v>300000</v>
      </c>
    </row>
    <row r="42" spans="1:15" s="101" customFormat="1" ht="12.75" x14ac:dyDescent="0.2">
      <c r="A42" s="107" t="s">
        <v>207</v>
      </c>
      <c r="B42" s="108" t="s">
        <v>208</v>
      </c>
      <c r="C42" s="122"/>
      <c r="D42" s="465"/>
      <c r="E42" s="504"/>
      <c r="F42" s="109"/>
      <c r="G42" s="104"/>
      <c r="H42" s="122"/>
      <c r="I42" s="122"/>
      <c r="J42" s="122"/>
      <c r="K42" s="122"/>
      <c r="L42" s="123">
        <f t="shared" si="24"/>
        <v>0</v>
      </c>
      <c r="M42" s="131">
        <f t="shared" si="25"/>
        <v>0</v>
      </c>
      <c r="N42" s="468">
        <f>[2]Rovatonként!O189</f>
        <v>0</v>
      </c>
    </row>
    <row r="43" spans="1:15" s="101" customFormat="1" ht="12.75" x14ac:dyDescent="0.2">
      <c r="A43" s="107" t="s">
        <v>209</v>
      </c>
      <c r="B43" s="108" t="s">
        <v>210</v>
      </c>
      <c r="C43" s="122"/>
      <c r="D43" s="465"/>
      <c r="E43" s="504"/>
      <c r="F43" s="109"/>
      <c r="G43" s="104"/>
      <c r="H43" s="122"/>
      <c r="I43" s="122"/>
      <c r="J43" s="122"/>
      <c r="K43" s="122"/>
      <c r="L43" s="123">
        <f t="shared" si="24"/>
        <v>0</v>
      </c>
      <c r="M43" s="131">
        <f t="shared" si="25"/>
        <v>0</v>
      </c>
      <c r="N43" s="468">
        <f>[2]Rovatonként!O188</f>
        <v>0</v>
      </c>
    </row>
    <row r="44" spans="1:15" s="101" customFormat="1" ht="12.75" x14ac:dyDescent="0.2">
      <c r="A44" s="107" t="s">
        <v>211</v>
      </c>
      <c r="B44" s="108" t="s">
        <v>212</v>
      </c>
      <c r="C44" s="122"/>
      <c r="D44" s="465"/>
      <c r="E44" s="504"/>
      <c r="F44" s="109"/>
      <c r="G44" s="104"/>
      <c r="H44" s="122"/>
      <c r="I44" s="122"/>
      <c r="J44" s="122"/>
      <c r="K44" s="122"/>
      <c r="L44" s="123">
        <f t="shared" si="24"/>
        <v>0</v>
      </c>
      <c r="M44" s="131">
        <f t="shared" si="25"/>
        <v>0</v>
      </c>
      <c r="N44" s="487">
        <f t="shared" si="25"/>
        <v>0</v>
      </c>
    </row>
    <row r="45" spans="1:15" s="101" customFormat="1" ht="12.75" x14ac:dyDescent="0.2">
      <c r="A45" s="107" t="s">
        <v>213</v>
      </c>
      <c r="B45" s="108" t="s">
        <v>214</v>
      </c>
      <c r="C45" s="122">
        <v>2551181</v>
      </c>
      <c r="D45" s="465">
        <v>12171261</v>
      </c>
      <c r="E45" s="504">
        <f>[2]Rovatonként!K199</f>
        <v>3510000</v>
      </c>
      <c r="F45" s="109">
        <v>0</v>
      </c>
      <c r="G45" s="104"/>
      <c r="H45" s="122">
        <v>-3510000</v>
      </c>
      <c r="I45" s="122"/>
      <c r="J45" s="122"/>
      <c r="K45" s="122"/>
      <c r="L45" s="123">
        <f t="shared" si="24"/>
        <v>-3510000</v>
      </c>
      <c r="M45" s="131">
        <f t="shared" si="25"/>
        <v>0</v>
      </c>
      <c r="N45" s="468">
        <f>[2]Rovatonként!O199</f>
        <v>2976378</v>
      </c>
    </row>
    <row r="46" spans="1:15" s="101" customFormat="1" ht="12.75" x14ac:dyDescent="0.2">
      <c r="A46" s="107" t="s">
        <v>215</v>
      </c>
      <c r="B46" s="108" t="s">
        <v>216</v>
      </c>
      <c r="C46" s="122"/>
      <c r="D46" s="465"/>
      <c r="E46" s="504"/>
      <c r="F46" s="109"/>
      <c r="G46" s="104"/>
      <c r="H46" s="122"/>
      <c r="I46" s="122"/>
      <c r="J46" s="122"/>
      <c r="K46" s="122"/>
      <c r="L46" s="123">
        <f t="shared" si="24"/>
        <v>0</v>
      </c>
      <c r="M46" s="131">
        <f t="shared" si="25"/>
        <v>0</v>
      </c>
      <c r="N46" s="468">
        <f>[2]Rovatonként!O191</f>
        <v>0</v>
      </c>
    </row>
    <row r="47" spans="1:15" s="101" customFormat="1" ht="12.75" x14ac:dyDescent="0.2">
      <c r="A47" s="107" t="s">
        <v>217</v>
      </c>
      <c r="B47" s="108" t="s">
        <v>218</v>
      </c>
      <c r="C47" s="122">
        <v>16</v>
      </c>
      <c r="D47" s="465">
        <v>26</v>
      </c>
      <c r="E47" s="504">
        <f>[2]Rovatonként!K201</f>
        <v>100</v>
      </c>
      <c r="F47" s="109">
        <v>0</v>
      </c>
      <c r="G47" s="104"/>
      <c r="H47" s="122">
        <v>-78</v>
      </c>
      <c r="I47" s="122"/>
      <c r="J47" s="122"/>
      <c r="K47" s="122"/>
      <c r="L47" s="123">
        <f t="shared" si="24"/>
        <v>-78</v>
      </c>
      <c r="M47" s="131">
        <f t="shared" si="25"/>
        <v>22</v>
      </c>
      <c r="N47" s="468">
        <f>[2]Rovatonként!O201</f>
        <v>101</v>
      </c>
    </row>
    <row r="48" spans="1:15" s="101" customFormat="1" ht="12.75" x14ac:dyDescent="0.2">
      <c r="A48" s="107" t="s">
        <v>219</v>
      </c>
      <c r="B48" s="108" t="s">
        <v>220</v>
      </c>
      <c r="C48" s="122"/>
      <c r="D48" s="465"/>
      <c r="E48" s="504"/>
      <c r="F48" s="121"/>
      <c r="G48" s="122"/>
      <c r="H48" s="122"/>
      <c r="I48" s="122"/>
      <c r="J48" s="122"/>
      <c r="K48" s="122"/>
      <c r="L48" s="123">
        <f t="shared" si="24"/>
        <v>0</v>
      </c>
      <c r="M48" s="131">
        <f t="shared" si="25"/>
        <v>0</v>
      </c>
      <c r="N48" s="468">
        <f>[2]Rovatonként!O193</f>
        <v>0</v>
      </c>
    </row>
    <row r="49" spans="1:14" s="101" customFormat="1" ht="12.75" x14ac:dyDescent="0.2">
      <c r="A49" s="111" t="s">
        <v>221</v>
      </c>
      <c r="B49" s="116" t="s">
        <v>222</v>
      </c>
      <c r="C49" s="125"/>
      <c r="D49" s="466"/>
      <c r="E49" s="505"/>
      <c r="F49" s="124"/>
      <c r="G49" s="125"/>
      <c r="H49" s="125"/>
      <c r="I49" s="125"/>
      <c r="J49" s="125"/>
      <c r="K49" s="125"/>
      <c r="L49" s="126">
        <f t="shared" si="24"/>
        <v>0</v>
      </c>
      <c r="M49" s="131">
        <f t="shared" si="25"/>
        <v>0</v>
      </c>
      <c r="N49" s="468">
        <f>[2]Rovatonként!O194</f>
        <v>0</v>
      </c>
    </row>
    <row r="50" spans="1:14" s="101" customFormat="1" ht="13.5" thickBot="1" x14ac:dyDescent="0.25">
      <c r="A50" s="127" t="s">
        <v>223</v>
      </c>
      <c r="B50" s="128" t="s">
        <v>224</v>
      </c>
      <c r="C50" s="129">
        <v>6511</v>
      </c>
      <c r="D50" s="467">
        <v>280660</v>
      </c>
      <c r="E50" s="508">
        <f>[2]Rovatonként!M210</f>
        <v>1120836</v>
      </c>
      <c r="F50" s="129">
        <v>0</v>
      </c>
      <c r="G50" s="129"/>
      <c r="H50" s="129">
        <v>1251143</v>
      </c>
      <c r="I50" s="129"/>
      <c r="J50" s="129"/>
      <c r="K50" s="129"/>
      <c r="L50" s="130">
        <f t="shared" si="24"/>
        <v>1251143</v>
      </c>
      <c r="M50" s="137">
        <f t="shared" si="25"/>
        <v>2371979</v>
      </c>
      <c r="N50" s="468">
        <f>[2]Rovatonként!O210</f>
        <v>1200000</v>
      </c>
    </row>
    <row r="51" spans="1:14" s="101" customFormat="1" ht="13.5" thickBot="1" x14ac:dyDescent="0.25">
      <c r="A51" s="97" t="s">
        <v>40</v>
      </c>
      <c r="B51" s="98" t="s">
        <v>225</v>
      </c>
      <c r="C51" s="118">
        <f t="shared" ref="C51" si="26">SUM(C52:C56)</f>
        <v>9448819</v>
      </c>
      <c r="D51" s="463">
        <v>48393739</v>
      </c>
      <c r="E51" s="481">
        <f>SUM(E52:E56)</f>
        <v>13000000</v>
      </c>
      <c r="F51" s="99">
        <f t="shared" ref="F51:G51" si="27">SUM(F52:F56)</f>
        <v>0</v>
      </c>
      <c r="G51" s="99">
        <f t="shared" si="27"/>
        <v>0</v>
      </c>
      <c r="H51" s="118">
        <f t="shared" ref="H51:N51" si="28">SUM(H52:H56)</f>
        <v>-13000000</v>
      </c>
      <c r="I51" s="118">
        <f t="shared" si="28"/>
        <v>0</v>
      </c>
      <c r="J51" s="118">
        <f t="shared" si="28"/>
        <v>0</v>
      </c>
      <c r="K51" s="118">
        <f t="shared" si="28"/>
        <v>0</v>
      </c>
      <c r="L51" s="118">
        <f t="shared" si="28"/>
        <v>-13000000</v>
      </c>
      <c r="M51" s="119">
        <f t="shared" si="28"/>
        <v>0</v>
      </c>
      <c r="N51" s="463">
        <f t="shared" si="28"/>
        <v>11023622</v>
      </c>
    </row>
    <row r="52" spans="1:14" s="101" customFormat="1" ht="12.75" x14ac:dyDescent="0.2">
      <c r="A52" s="102" t="s">
        <v>226</v>
      </c>
      <c r="B52" s="103" t="s">
        <v>227</v>
      </c>
      <c r="C52" s="122"/>
      <c r="D52" s="465"/>
      <c r="E52" s="503"/>
      <c r="F52" s="122"/>
      <c r="G52" s="122"/>
      <c r="H52" s="122"/>
      <c r="I52" s="122"/>
      <c r="J52" s="122"/>
      <c r="K52" s="122"/>
      <c r="L52" s="123">
        <f>F52+G52+H52+I52+J52+K52</f>
        <v>0</v>
      </c>
      <c r="M52" s="131">
        <f>E52+L52</f>
        <v>0</v>
      </c>
      <c r="N52" s="487">
        <f>F52+M52</f>
        <v>0</v>
      </c>
    </row>
    <row r="53" spans="1:14" s="101" customFormat="1" ht="12.75" x14ac:dyDescent="0.2">
      <c r="A53" s="107" t="s">
        <v>228</v>
      </c>
      <c r="B53" s="108" t="s">
        <v>229</v>
      </c>
      <c r="C53" s="122">
        <v>9448819</v>
      </c>
      <c r="D53" s="465">
        <v>48393739</v>
      </c>
      <c r="E53" s="504">
        <f>[2]Rovatonként!K217</f>
        <v>13000000</v>
      </c>
      <c r="F53" s="121">
        <v>0</v>
      </c>
      <c r="G53" s="122"/>
      <c r="H53" s="122">
        <v>-13000000</v>
      </c>
      <c r="I53" s="122"/>
      <c r="J53" s="122"/>
      <c r="K53" s="122"/>
      <c r="L53" s="123">
        <f>F53+G53+H53+I53+J53+K53</f>
        <v>-13000000</v>
      </c>
      <c r="M53" s="131">
        <f>E53+L53</f>
        <v>0</v>
      </c>
      <c r="N53" s="468">
        <f>[2]Rovatonként!O217</f>
        <v>11023622</v>
      </c>
    </row>
    <row r="54" spans="1:14" s="101" customFormat="1" ht="12.75" x14ac:dyDescent="0.2">
      <c r="A54" s="107" t="s">
        <v>230</v>
      </c>
      <c r="B54" s="108" t="s">
        <v>231</v>
      </c>
      <c r="C54" s="122"/>
      <c r="D54" s="465"/>
      <c r="E54" s="504"/>
      <c r="F54" s="121"/>
      <c r="G54" s="122"/>
      <c r="H54" s="122"/>
      <c r="I54" s="122"/>
      <c r="J54" s="122"/>
      <c r="K54" s="122"/>
      <c r="L54" s="123">
        <f>F54+G54+H54+I54+J54+K54</f>
        <v>0</v>
      </c>
      <c r="M54" s="131">
        <f>E54+L54</f>
        <v>0</v>
      </c>
      <c r="N54" s="487">
        <f t="shared" ref="N54:N56" si="29">F54+M54</f>
        <v>0</v>
      </c>
    </row>
    <row r="55" spans="1:14" s="101" customFormat="1" ht="12.75" x14ac:dyDescent="0.2">
      <c r="A55" s="107" t="s">
        <v>232</v>
      </c>
      <c r="B55" s="108" t="s">
        <v>233</v>
      </c>
      <c r="C55" s="122"/>
      <c r="D55" s="465"/>
      <c r="E55" s="504"/>
      <c r="F55" s="121"/>
      <c r="G55" s="122"/>
      <c r="H55" s="122"/>
      <c r="I55" s="122"/>
      <c r="J55" s="122"/>
      <c r="K55" s="122"/>
      <c r="L55" s="123">
        <f>F55+G55+H55+I55+J55+K55</f>
        <v>0</v>
      </c>
      <c r="M55" s="131">
        <f>E55+L55</f>
        <v>0</v>
      </c>
      <c r="N55" s="487">
        <f t="shared" si="29"/>
        <v>0</v>
      </c>
    </row>
    <row r="56" spans="1:14" s="101" customFormat="1" ht="13.5" thickBot="1" x14ac:dyDescent="0.25">
      <c r="A56" s="111" t="s">
        <v>234</v>
      </c>
      <c r="B56" s="112" t="s">
        <v>235</v>
      </c>
      <c r="C56" s="125"/>
      <c r="D56" s="466"/>
      <c r="E56" s="505"/>
      <c r="F56" s="124"/>
      <c r="G56" s="125"/>
      <c r="H56" s="125"/>
      <c r="I56" s="125"/>
      <c r="J56" s="125"/>
      <c r="K56" s="125"/>
      <c r="L56" s="126">
        <f>F56+G56+H56+I56+J56+K56</f>
        <v>0</v>
      </c>
      <c r="M56" s="131">
        <f>E56+L56</f>
        <v>0</v>
      </c>
      <c r="N56" s="487">
        <f t="shared" si="29"/>
        <v>0</v>
      </c>
    </row>
    <row r="57" spans="1:14" s="101" customFormat="1" ht="13.5" thickBot="1" x14ac:dyDescent="0.25">
      <c r="A57" s="97" t="s">
        <v>236</v>
      </c>
      <c r="B57" s="98" t="s">
        <v>237</v>
      </c>
      <c r="C57" s="118">
        <f t="shared" ref="C57" si="30">SUM(C58:C60)</f>
        <v>185075</v>
      </c>
      <c r="D57" s="463">
        <v>535625</v>
      </c>
      <c r="E57" s="481">
        <f>SUM(E58:E60)</f>
        <v>180000</v>
      </c>
      <c r="F57" s="99">
        <f t="shared" ref="F57:G57" si="31">SUM(F58:F60)</f>
        <v>500000</v>
      </c>
      <c r="G57" s="99">
        <f t="shared" si="31"/>
        <v>0</v>
      </c>
      <c r="H57" s="118">
        <f t="shared" ref="H57:N57" si="32">SUM(H58:H60)</f>
        <v>0</v>
      </c>
      <c r="I57" s="118">
        <f t="shared" si="32"/>
        <v>0</v>
      </c>
      <c r="J57" s="118">
        <f t="shared" si="32"/>
        <v>0</v>
      </c>
      <c r="K57" s="118">
        <f t="shared" si="32"/>
        <v>0</v>
      </c>
      <c r="L57" s="118">
        <f t="shared" si="32"/>
        <v>500000</v>
      </c>
      <c r="M57" s="119">
        <f t="shared" si="32"/>
        <v>680000</v>
      </c>
      <c r="N57" s="463">
        <f t="shared" si="32"/>
        <v>180000</v>
      </c>
    </row>
    <row r="58" spans="1:14" s="101" customFormat="1" ht="22.5" x14ac:dyDescent="0.2">
      <c r="A58" s="102" t="s">
        <v>238</v>
      </c>
      <c r="B58" s="103" t="s">
        <v>239</v>
      </c>
      <c r="C58" s="122"/>
      <c r="D58" s="465"/>
      <c r="E58" s="503"/>
      <c r="F58" s="104"/>
      <c r="G58" s="104"/>
      <c r="H58" s="122"/>
      <c r="I58" s="122"/>
      <c r="J58" s="122"/>
      <c r="K58" s="122"/>
      <c r="L58" s="123">
        <f>F58+G58+H58+I58+J58+K58</f>
        <v>0</v>
      </c>
      <c r="M58" s="131">
        <f>E58+L58</f>
        <v>0</v>
      </c>
      <c r="N58" s="487">
        <f>F58+M58</f>
        <v>0</v>
      </c>
    </row>
    <row r="59" spans="1:14" s="101" customFormat="1" ht="22.5" x14ac:dyDescent="0.2">
      <c r="A59" s="107" t="s">
        <v>240</v>
      </c>
      <c r="B59" s="108" t="s">
        <v>241</v>
      </c>
      <c r="C59" s="122"/>
      <c r="D59" s="465"/>
      <c r="E59" s="504"/>
      <c r="F59" s="109"/>
      <c r="G59" s="104"/>
      <c r="H59" s="122"/>
      <c r="I59" s="122"/>
      <c r="J59" s="122"/>
      <c r="K59" s="122"/>
      <c r="L59" s="123">
        <f>F59+G59+H59+I59+J59+K59</f>
        <v>0</v>
      </c>
      <c r="M59" s="131">
        <f>E59+L59</f>
        <v>0</v>
      </c>
      <c r="N59" s="487">
        <f>F59+M59</f>
        <v>0</v>
      </c>
    </row>
    <row r="60" spans="1:14" s="101" customFormat="1" ht="12.75" x14ac:dyDescent="0.2">
      <c r="A60" s="107" t="s">
        <v>242</v>
      </c>
      <c r="B60" s="108" t="s">
        <v>243</v>
      </c>
      <c r="C60" s="122">
        <v>185075</v>
      </c>
      <c r="D60" s="465">
        <v>535625</v>
      </c>
      <c r="E60" s="504">
        <v>180000</v>
      </c>
      <c r="F60" s="109">
        <v>500000</v>
      </c>
      <c r="G60" s="104"/>
      <c r="H60" s="122">
        <v>0</v>
      </c>
      <c r="I60" s="122"/>
      <c r="J60" s="122"/>
      <c r="K60" s="122"/>
      <c r="L60" s="123">
        <f>F60+G60+H60+I60+J60+K60</f>
        <v>500000</v>
      </c>
      <c r="M60" s="131">
        <f>E60+L60</f>
        <v>680000</v>
      </c>
      <c r="N60" s="487">
        <v>180000</v>
      </c>
    </row>
    <row r="61" spans="1:14" s="101" customFormat="1" ht="13.5" thickBot="1" x14ac:dyDescent="0.25">
      <c r="A61" s="111" t="s">
        <v>244</v>
      </c>
      <c r="B61" s="112" t="s">
        <v>245</v>
      </c>
      <c r="C61" s="125"/>
      <c r="D61" s="466"/>
      <c r="E61" s="505"/>
      <c r="F61" s="114"/>
      <c r="G61" s="115"/>
      <c r="H61" s="125"/>
      <c r="I61" s="125"/>
      <c r="J61" s="125"/>
      <c r="K61" s="125"/>
      <c r="L61" s="126">
        <f>F61+G61+H61+I61+J61+K61</f>
        <v>0</v>
      </c>
      <c r="M61" s="131">
        <f>E61+L61</f>
        <v>0</v>
      </c>
      <c r="N61" s="487">
        <f>F61+M61</f>
        <v>0</v>
      </c>
    </row>
    <row r="62" spans="1:14" s="101" customFormat="1" ht="13.5" thickBot="1" x14ac:dyDescent="0.25">
      <c r="A62" s="97" t="s">
        <v>43</v>
      </c>
      <c r="B62" s="113" t="s">
        <v>246</v>
      </c>
      <c r="C62" s="99">
        <f t="shared" ref="C62" si="33">SUM(C63:C65)</f>
        <v>0</v>
      </c>
      <c r="D62" s="460">
        <v>3556097</v>
      </c>
      <c r="E62" s="481">
        <f>SUM(E63:E65)</f>
        <v>89324</v>
      </c>
      <c r="F62" s="99">
        <f t="shared" ref="F62:G62" si="34">SUM(F63:F65)</f>
        <v>89324</v>
      </c>
      <c r="G62" s="99">
        <f t="shared" si="34"/>
        <v>0</v>
      </c>
      <c r="H62" s="118">
        <f t="shared" ref="H62:N62" si="35">SUM(H63:H65)</f>
        <v>-89324</v>
      </c>
      <c r="I62" s="118">
        <f t="shared" si="35"/>
        <v>0</v>
      </c>
      <c r="J62" s="118">
        <f t="shared" si="35"/>
        <v>0</v>
      </c>
      <c r="K62" s="118">
        <f t="shared" si="35"/>
        <v>0</v>
      </c>
      <c r="L62" s="118">
        <f t="shared" si="35"/>
        <v>0</v>
      </c>
      <c r="M62" s="119">
        <f t="shared" si="35"/>
        <v>89324</v>
      </c>
      <c r="N62" s="463">
        <f t="shared" si="35"/>
        <v>0</v>
      </c>
    </row>
    <row r="63" spans="1:14" s="101" customFormat="1" ht="22.5" x14ac:dyDescent="0.2">
      <c r="A63" s="102" t="s">
        <v>247</v>
      </c>
      <c r="B63" s="103" t="s">
        <v>248</v>
      </c>
      <c r="C63" s="121"/>
      <c r="D63" s="468"/>
      <c r="E63" s="504"/>
      <c r="F63" s="121"/>
      <c r="G63" s="121"/>
      <c r="H63" s="121"/>
      <c r="I63" s="121"/>
      <c r="J63" s="121"/>
      <c r="K63" s="121"/>
      <c r="L63" s="132">
        <f>F63+G63+H63+I63+J63+K63</f>
        <v>0</v>
      </c>
      <c r="M63" s="133">
        <f t="shared" ref="M63:N66" si="36">E63+L63</f>
        <v>0</v>
      </c>
      <c r="N63" s="491">
        <f t="shared" si="36"/>
        <v>0</v>
      </c>
    </row>
    <row r="64" spans="1:14" s="101" customFormat="1" ht="22.5" x14ac:dyDescent="0.2">
      <c r="A64" s="107" t="s">
        <v>249</v>
      </c>
      <c r="B64" s="108" t="s">
        <v>250</v>
      </c>
      <c r="C64" s="121"/>
      <c r="D64" s="468"/>
      <c r="E64" s="504"/>
      <c r="F64" s="121"/>
      <c r="G64" s="121"/>
      <c r="H64" s="121"/>
      <c r="I64" s="121"/>
      <c r="J64" s="121"/>
      <c r="K64" s="121"/>
      <c r="L64" s="132">
        <f>F64+G64+H64+I64+J64+K64</f>
        <v>0</v>
      </c>
      <c r="M64" s="133">
        <f t="shared" si="36"/>
        <v>0</v>
      </c>
      <c r="N64" s="491">
        <f t="shared" si="36"/>
        <v>0</v>
      </c>
    </row>
    <row r="65" spans="1:14" s="101" customFormat="1" ht="12.75" x14ac:dyDescent="0.2">
      <c r="A65" s="107" t="s">
        <v>251</v>
      </c>
      <c r="B65" s="108" t="s">
        <v>252</v>
      </c>
      <c r="C65" s="121"/>
      <c r="D65" s="468">
        <v>3556097</v>
      </c>
      <c r="E65" s="504">
        <f>[2]Rovatonként!K260</f>
        <v>89324</v>
      </c>
      <c r="F65" s="121">
        <v>89324</v>
      </c>
      <c r="G65" s="121"/>
      <c r="H65" s="121">
        <v>-89324</v>
      </c>
      <c r="I65" s="121"/>
      <c r="J65" s="121"/>
      <c r="K65" s="121"/>
      <c r="L65" s="132">
        <f>F65+G65+H65+I65+J65+K65</f>
        <v>0</v>
      </c>
      <c r="M65" s="133">
        <f t="shared" si="36"/>
        <v>89324</v>
      </c>
      <c r="N65" s="468">
        <f>[2]Rovatonként!U260</f>
        <v>0</v>
      </c>
    </row>
    <row r="66" spans="1:14" s="101" customFormat="1" ht="13.5" thickBot="1" x14ac:dyDescent="0.25">
      <c r="A66" s="111" t="s">
        <v>253</v>
      </c>
      <c r="B66" s="112" t="s">
        <v>254</v>
      </c>
      <c r="C66" s="121"/>
      <c r="D66" s="468"/>
      <c r="E66" s="507"/>
      <c r="F66" s="121"/>
      <c r="G66" s="121"/>
      <c r="H66" s="121"/>
      <c r="I66" s="121"/>
      <c r="J66" s="121"/>
      <c r="K66" s="121"/>
      <c r="L66" s="132">
        <f>F66+G66+H66+I66+J66+K66</f>
        <v>0</v>
      </c>
      <c r="M66" s="133">
        <f t="shared" si="36"/>
        <v>0</v>
      </c>
      <c r="N66" s="492">
        <f t="shared" si="36"/>
        <v>0</v>
      </c>
    </row>
    <row r="67" spans="1:14" s="101" customFormat="1" ht="13.5" thickBot="1" x14ac:dyDescent="0.25">
      <c r="A67" s="134" t="s">
        <v>255</v>
      </c>
      <c r="B67" s="98" t="s">
        <v>256</v>
      </c>
      <c r="C67" s="118">
        <f t="shared" ref="C67" si="37">+C10+C17+C24+C31+C39+C51+C57+C62</f>
        <v>69276852</v>
      </c>
      <c r="D67" s="463">
        <f>D10+D17+D24+D31+D39+D51+D57+D62</f>
        <v>103972054</v>
      </c>
      <c r="E67" s="463">
        <f>E10+E17+E24+E31+E39+E51+E57+E62</f>
        <v>47746066</v>
      </c>
      <c r="F67" s="118">
        <f t="shared" ref="F67:G67" si="38">+F10+F17+F24+F31+F39+F51+F57+F62</f>
        <v>7387756</v>
      </c>
      <c r="G67" s="118">
        <f t="shared" si="38"/>
        <v>162125</v>
      </c>
      <c r="H67" s="118">
        <f t="shared" ref="H67:N67" si="39">+H10+H17+H24+H31+H39+H51+H57+H62</f>
        <v>-2282450</v>
      </c>
      <c r="I67" s="118">
        <f t="shared" si="39"/>
        <v>0</v>
      </c>
      <c r="J67" s="118">
        <f t="shared" si="39"/>
        <v>0</v>
      </c>
      <c r="K67" s="118">
        <f t="shared" si="39"/>
        <v>0</v>
      </c>
      <c r="L67" s="118">
        <f t="shared" si="39"/>
        <v>5267431</v>
      </c>
      <c r="M67" s="119">
        <f t="shared" si="39"/>
        <v>53013497</v>
      </c>
      <c r="N67" s="463">
        <f t="shared" si="39"/>
        <v>48107177</v>
      </c>
    </row>
    <row r="68" spans="1:14" s="101" customFormat="1" ht="13.5" thickBot="1" x14ac:dyDescent="0.25">
      <c r="A68" s="135" t="s">
        <v>257</v>
      </c>
      <c r="B68" s="113" t="s">
        <v>258</v>
      </c>
      <c r="C68" s="99">
        <f t="shared" ref="C68" si="40">SUM(C69:C71)</f>
        <v>0</v>
      </c>
      <c r="D68" s="460">
        <v>0</v>
      </c>
      <c r="E68" s="481">
        <f>SUM(E69:E71)</f>
        <v>0</v>
      </c>
      <c r="F68" s="99">
        <f t="shared" ref="F68:G68" si="41">SUM(F69:F71)</f>
        <v>0</v>
      </c>
      <c r="G68" s="99">
        <f t="shared" si="41"/>
        <v>0</v>
      </c>
      <c r="H68" s="99">
        <f t="shared" ref="H68:N68" si="42">SUM(H69:H71)</f>
        <v>0</v>
      </c>
      <c r="I68" s="99">
        <f t="shared" si="42"/>
        <v>0</v>
      </c>
      <c r="J68" s="99">
        <f t="shared" si="42"/>
        <v>0</v>
      </c>
      <c r="K68" s="99">
        <f t="shared" si="42"/>
        <v>0</v>
      </c>
      <c r="L68" s="99">
        <f t="shared" si="42"/>
        <v>0</v>
      </c>
      <c r="M68" s="100">
        <f t="shared" si="42"/>
        <v>0</v>
      </c>
      <c r="N68" s="463">
        <f t="shared" si="42"/>
        <v>0</v>
      </c>
    </row>
    <row r="69" spans="1:14" s="101" customFormat="1" ht="12.75" x14ac:dyDescent="0.2">
      <c r="A69" s="102" t="s">
        <v>259</v>
      </c>
      <c r="B69" s="103" t="s">
        <v>260</v>
      </c>
      <c r="C69" s="121"/>
      <c r="D69" s="468"/>
      <c r="E69" s="504"/>
      <c r="F69" s="121"/>
      <c r="G69" s="121"/>
      <c r="H69" s="121"/>
      <c r="I69" s="121"/>
      <c r="J69" s="121"/>
      <c r="K69" s="121"/>
      <c r="L69" s="132">
        <f>F69+G69+H69+I69+J69+K69</f>
        <v>0</v>
      </c>
      <c r="M69" s="133">
        <f t="shared" ref="M69:N71" si="43">E69+L69</f>
        <v>0</v>
      </c>
      <c r="N69" s="491">
        <f t="shared" si="43"/>
        <v>0</v>
      </c>
    </row>
    <row r="70" spans="1:14" s="101" customFormat="1" ht="12.75" x14ac:dyDescent="0.2">
      <c r="A70" s="107" t="s">
        <v>261</v>
      </c>
      <c r="B70" s="108" t="s">
        <v>262</v>
      </c>
      <c r="C70" s="121"/>
      <c r="D70" s="468"/>
      <c r="E70" s="504"/>
      <c r="F70" s="121"/>
      <c r="G70" s="121"/>
      <c r="H70" s="121"/>
      <c r="I70" s="121"/>
      <c r="J70" s="121"/>
      <c r="K70" s="121"/>
      <c r="L70" s="132">
        <f>F70+G70+H70+I70+J70+K70</f>
        <v>0</v>
      </c>
      <c r="M70" s="133">
        <f t="shared" si="43"/>
        <v>0</v>
      </c>
      <c r="N70" s="491">
        <f t="shared" si="43"/>
        <v>0</v>
      </c>
    </row>
    <row r="71" spans="1:14" s="101" customFormat="1" ht="13.5" thickBot="1" x14ac:dyDescent="0.25">
      <c r="A71" s="127" t="s">
        <v>263</v>
      </c>
      <c r="B71" s="136" t="s">
        <v>264</v>
      </c>
      <c r="C71" s="129"/>
      <c r="D71" s="467"/>
      <c r="E71" s="508"/>
      <c r="F71" s="129"/>
      <c r="G71" s="129"/>
      <c r="H71" s="129"/>
      <c r="I71" s="129"/>
      <c r="J71" s="129"/>
      <c r="K71" s="129"/>
      <c r="L71" s="130">
        <f>F71+G71+H71+I71+J71+K71</f>
        <v>0</v>
      </c>
      <c r="M71" s="137">
        <f t="shared" si="43"/>
        <v>0</v>
      </c>
      <c r="N71" s="492">
        <f t="shared" si="43"/>
        <v>0</v>
      </c>
    </row>
    <row r="72" spans="1:14" s="101" customFormat="1" ht="13.5" thickBot="1" x14ac:dyDescent="0.25">
      <c r="A72" s="135" t="s">
        <v>265</v>
      </c>
      <c r="B72" s="113" t="s">
        <v>266</v>
      </c>
      <c r="C72" s="99">
        <f t="shared" ref="C72" si="44">SUM(C73:C76)</f>
        <v>0</v>
      </c>
      <c r="D72" s="460">
        <v>0</v>
      </c>
      <c r="E72" s="481">
        <f>SUM(E73:E76)</f>
        <v>0</v>
      </c>
      <c r="F72" s="99">
        <f t="shared" ref="F72:G72" si="45">SUM(F73:F76)</f>
        <v>0</v>
      </c>
      <c r="G72" s="99">
        <f t="shared" si="45"/>
        <v>0</v>
      </c>
      <c r="H72" s="99">
        <f t="shared" ref="H72:N72" si="46">SUM(H73:H76)</f>
        <v>0</v>
      </c>
      <c r="I72" s="99">
        <f t="shared" si="46"/>
        <v>0</v>
      </c>
      <c r="J72" s="99">
        <f t="shared" si="46"/>
        <v>0</v>
      </c>
      <c r="K72" s="99">
        <f t="shared" si="46"/>
        <v>0</v>
      </c>
      <c r="L72" s="99">
        <f t="shared" si="46"/>
        <v>0</v>
      </c>
      <c r="M72" s="100">
        <f t="shared" si="46"/>
        <v>0</v>
      </c>
      <c r="N72" s="463">
        <f t="shared" si="46"/>
        <v>0</v>
      </c>
    </row>
    <row r="73" spans="1:14" s="101" customFormat="1" ht="12.75" x14ac:dyDescent="0.2">
      <c r="A73" s="102" t="s">
        <v>267</v>
      </c>
      <c r="B73" s="103" t="s">
        <v>268</v>
      </c>
      <c r="C73" s="121"/>
      <c r="D73" s="468"/>
      <c r="E73" s="504"/>
      <c r="F73" s="121"/>
      <c r="G73" s="121"/>
      <c r="H73" s="121"/>
      <c r="I73" s="121"/>
      <c r="J73" s="121"/>
      <c r="K73" s="121"/>
      <c r="L73" s="132">
        <f>F73+G73+H73+I73+J73+K73</f>
        <v>0</v>
      </c>
      <c r="M73" s="133">
        <f t="shared" ref="M73:N76" si="47">E73+L73</f>
        <v>0</v>
      </c>
      <c r="N73" s="491">
        <f t="shared" si="47"/>
        <v>0</v>
      </c>
    </row>
    <row r="74" spans="1:14" s="101" customFormat="1" ht="12.75" x14ac:dyDescent="0.2">
      <c r="A74" s="107" t="s">
        <v>269</v>
      </c>
      <c r="B74" s="103" t="s">
        <v>270</v>
      </c>
      <c r="C74" s="121"/>
      <c r="D74" s="468"/>
      <c r="E74" s="504"/>
      <c r="F74" s="121"/>
      <c r="G74" s="121"/>
      <c r="H74" s="121"/>
      <c r="I74" s="121"/>
      <c r="J74" s="121"/>
      <c r="K74" s="121"/>
      <c r="L74" s="132">
        <f>F74+G74+H74+I74+J74+K74</f>
        <v>0</v>
      </c>
      <c r="M74" s="133">
        <f t="shared" si="47"/>
        <v>0</v>
      </c>
      <c r="N74" s="491">
        <f t="shared" si="47"/>
        <v>0</v>
      </c>
    </row>
    <row r="75" spans="1:14" s="101" customFormat="1" ht="12.75" x14ac:dyDescent="0.2">
      <c r="A75" s="107" t="s">
        <v>271</v>
      </c>
      <c r="B75" s="103" t="s">
        <v>272</v>
      </c>
      <c r="C75" s="121"/>
      <c r="D75" s="468"/>
      <c r="E75" s="504"/>
      <c r="F75" s="121"/>
      <c r="G75" s="121"/>
      <c r="H75" s="121"/>
      <c r="I75" s="121"/>
      <c r="J75" s="121"/>
      <c r="K75" s="121"/>
      <c r="L75" s="132">
        <f>F75+G75+H75+I75+J75+K75</f>
        <v>0</v>
      </c>
      <c r="M75" s="133">
        <f t="shared" si="47"/>
        <v>0</v>
      </c>
      <c r="N75" s="491">
        <f t="shared" si="47"/>
        <v>0</v>
      </c>
    </row>
    <row r="76" spans="1:14" s="101" customFormat="1" ht="13.5" thickBot="1" x14ac:dyDescent="0.25">
      <c r="A76" s="111" t="s">
        <v>273</v>
      </c>
      <c r="B76" s="138" t="s">
        <v>274</v>
      </c>
      <c r="C76" s="121"/>
      <c r="D76" s="468"/>
      <c r="E76" s="504"/>
      <c r="F76" s="121"/>
      <c r="G76" s="121"/>
      <c r="H76" s="121"/>
      <c r="I76" s="121"/>
      <c r="J76" s="121"/>
      <c r="K76" s="121"/>
      <c r="L76" s="132">
        <f>F76+G76+H76+I76+J76+K76</f>
        <v>0</v>
      </c>
      <c r="M76" s="133">
        <f t="shared" si="47"/>
        <v>0</v>
      </c>
      <c r="N76" s="491">
        <f t="shared" si="47"/>
        <v>0</v>
      </c>
    </row>
    <row r="77" spans="1:14" s="101" customFormat="1" ht="13.5" thickBot="1" x14ac:dyDescent="0.25">
      <c r="A77" s="135" t="s">
        <v>275</v>
      </c>
      <c r="B77" s="113" t="s">
        <v>276</v>
      </c>
      <c r="C77" s="99">
        <f t="shared" ref="C77" si="48">SUM(C78:C79)</f>
        <v>34222683</v>
      </c>
      <c r="D77" s="460">
        <v>5820785</v>
      </c>
      <c r="E77" s="481">
        <f>SUM(E78:E79)</f>
        <v>25115751</v>
      </c>
      <c r="F77" s="99">
        <f t="shared" ref="F77:G77" si="49">SUM(F78:F79)</f>
        <v>36157</v>
      </c>
      <c r="G77" s="99">
        <f t="shared" si="49"/>
        <v>0</v>
      </c>
      <c r="H77" s="99">
        <f t="shared" ref="H77:N77" si="50">SUM(H78:H79)</f>
        <v>0</v>
      </c>
      <c r="I77" s="99">
        <f t="shared" si="50"/>
        <v>0</v>
      </c>
      <c r="J77" s="99">
        <f t="shared" si="50"/>
        <v>0</v>
      </c>
      <c r="K77" s="99">
        <f t="shared" si="50"/>
        <v>0</v>
      </c>
      <c r="L77" s="99">
        <f t="shared" si="50"/>
        <v>36157</v>
      </c>
      <c r="M77" s="100">
        <f t="shared" si="50"/>
        <v>25151908</v>
      </c>
      <c r="N77" s="463">
        <f t="shared" si="50"/>
        <v>28073823</v>
      </c>
    </row>
    <row r="78" spans="1:14" s="101" customFormat="1" ht="12.75" x14ac:dyDescent="0.2">
      <c r="A78" s="102" t="s">
        <v>277</v>
      </c>
      <c r="B78" s="103" t="s">
        <v>278</v>
      </c>
      <c r="C78" s="121">
        <v>34222683</v>
      </c>
      <c r="D78" s="468">
        <v>5820785</v>
      </c>
      <c r="E78" s="504">
        <f>[2]Rovatonként!K273</f>
        <v>25115751</v>
      </c>
      <c r="F78" s="121">
        <v>36157</v>
      </c>
      <c r="G78" s="121"/>
      <c r="H78" s="121"/>
      <c r="I78" s="121"/>
      <c r="J78" s="121"/>
      <c r="K78" s="121"/>
      <c r="L78" s="132">
        <f>F78+G78+H78+I78+J78+K78</f>
        <v>36157</v>
      </c>
      <c r="M78" s="133">
        <f>E78+L78</f>
        <v>25151908</v>
      </c>
      <c r="N78" s="493">
        <f>[2]Rovatonként!O273</f>
        <v>28073823</v>
      </c>
    </row>
    <row r="79" spans="1:14" s="101" customFormat="1" ht="13.5" thickBot="1" x14ac:dyDescent="0.25">
      <c r="A79" s="111" t="s">
        <v>279</v>
      </c>
      <c r="B79" s="112" t="s">
        <v>280</v>
      </c>
      <c r="C79" s="121"/>
      <c r="D79" s="468"/>
      <c r="E79" s="504"/>
      <c r="F79" s="121"/>
      <c r="G79" s="121"/>
      <c r="H79" s="121"/>
      <c r="I79" s="121"/>
      <c r="J79" s="121"/>
      <c r="K79" s="121"/>
      <c r="L79" s="132">
        <f>F79+G79+H79+I79+J79+K79</f>
        <v>0</v>
      </c>
      <c r="M79" s="133">
        <f>E79+L79</f>
        <v>0</v>
      </c>
      <c r="N79" s="491">
        <f>F79+M79</f>
        <v>0</v>
      </c>
    </row>
    <row r="80" spans="1:14" s="101" customFormat="1" ht="13.5" thickBot="1" x14ac:dyDescent="0.25">
      <c r="A80" s="135" t="s">
        <v>281</v>
      </c>
      <c r="B80" s="113" t="s">
        <v>282</v>
      </c>
      <c r="C80" s="99">
        <f t="shared" ref="C80" si="51">SUM(C81:C83)</f>
        <v>2147759</v>
      </c>
      <c r="D80" s="460">
        <v>1587222</v>
      </c>
      <c r="E80" s="481">
        <f>SUM(E81:E83)</f>
        <v>0</v>
      </c>
      <c r="F80" s="99">
        <f t="shared" ref="F80:G80" si="52">SUM(F81:F83)</f>
        <v>0</v>
      </c>
      <c r="G80" s="99">
        <f t="shared" si="52"/>
        <v>0</v>
      </c>
      <c r="H80" s="118">
        <f t="shared" ref="H80:N80" si="53">SUM(H81:H83)</f>
        <v>791652</v>
      </c>
      <c r="I80" s="118">
        <f t="shared" si="53"/>
        <v>0</v>
      </c>
      <c r="J80" s="118">
        <f t="shared" si="53"/>
        <v>0</v>
      </c>
      <c r="K80" s="118">
        <f t="shared" si="53"/>
        <v>0</v>
      </c>
      <c r="L80" s="118">
        <f t="shared" si="53"/>
        <v>791652</v>
      </c>
      <c r="M80" s="119">
        <f t="shared" si="53"/>
        <v>791652</v>
      </c>
      <c r="N80" s="463">
        <f t="shared" si="53"/>
        <v>0</v>
      </c>
    </row>
    <row r="81" spans="1:14" s="101" customFormat="1" ht="12.75" x14ac:dyDescent="0.2">
      <c r="A81" s="102" t="s">
        <v>283</v>
      </c>
      <c r="B81" s="103" t="s">
        <v>284</v>
      </c>
      <c r="C81" s="121">
        <v>2147759</v>
      </c>
      <c r="D81" s="468">
        <v>1587222</v>
      </c>
      <c r="E81" s="504"/>
      <c r="F81" s="121">
        <v>0</v>
      </c>
      <c r="G81" s="121"/>
      <c r="H81" s="121">
        <v>791652</v>
      </c>
      <c r="I81" s="121"/>
      <c r="J81" s="121"/>
      <c r="K81" s="121"/>
      <c r="L81" s="132">
        <f>F81+G81+H81+I81+J81+K81</f>
        <v>791652</v>
      </c>
      <c r="M81" s="133">
        <f>E81+L81</f>
        <v>791652</v>
      </c>
      <c r="N81" s="491">
        <v>0</v>
      </c>
    </row>
    <row r="82" spans="1:14" s="101" customFormat="1" ht="12.75" x14ac:dyDescent="0.2">
      <c r="A82" s="107" t="s">
        <v>285</v>
      </c>
      <c r="B82" s="108" t="s">
        <v>286</v>
      </c>
      <c r="C82" s="121"/>
      <c r="D82" s="468"/>
      <c r="E82" s="504"/>
      <c r="F82" s="121"/>
      <c r="G82" s="121"/>
      <c r="H82" s="121"/>
      <c r="I82" s="121"/>
      <c r="J82" s="121"/>
      <c r="K82" s="121"/>
      <c r="L82" s="132">
        <f>F82+G82+H82+I82+J82+K82</f>
        <v>0</v>
      </c>
      <c r="M82" s="133">
        <f>E82+L82</f>
        <v>0</v>
      </c>
      <c r="N82" s="491">
        <f>F82+M82</f>
        <v>0</v>
      </c>
    </row>
    <row r="83" spans="1:14" s="101" customFormat="1" ht="13.5" thickBot="1" x14ac:dyDescent="0.25">
      <c r="A83" s="111" t="s">
        <v>287</v>
      </c>
      <c r="B83" s="112" t="s">
        <v>288</v>
      </c>
      <c r="C83" s="121"/>
      <c r="D83" s="468"/>
      <c r="E83" s="504"/>
      <c r="F83" s="121"/>
      <c r="G83" s="121"/>
      <c r="H83" s="121"/>
      <c r="I83" s="121"/>
      <c r="J83" s="121"/>
      <c r="K83" s="121"/>
      <c r="L83" s="132">
        <f>F83+G83+H83+I83+J83+K83</f>
        <v>0</v>
      </c>
      <c r="M83" s="133">
        <f>E83+L83</f>
        <v>0</v>
      </c>
      <c r="N83" s="491">
        <f>F83+M83</f>
        <v>0</v>
      </c>
    </row>
    <row r="84" spans="1:14" s="101" customFormat="1" ht="13.5" thickBot="1" x14ac:dyDescent="0.25">
      <c r="A84" s="135" t="s">
        <v>289</v>
      </c>
      <c r="B84" s="113" t="s">
        <v>290</v>
      </c>
      <c r="C84" s="99">
        <f t="shared" ref="C84" si="54">SUM(C85:C88)</f>
        <v>0</v>
      </c>
      <c r="D84" s="460">
        <v>0</v>
      </c>
      <c r="E84" s="481">
        <f>SUM(E85:E88)</f>
        <v>0</v>
      </c>
      <c r="F84" s="99">
        <f t="shared" ref="F84:G84" si="55">SUM(F85:F88)</f>
        <v>0</v>
      </c>
      <c r="G84" s="99">
        <f t="shared" si="55"/>
        <v>0</v>
      </c>
      <c r="H84" s="99">
        <f t="shared" ref="H84:N84" si="56">SUM(H85:H88)</f>
        <v>0</v>
      </c>
      <c r="I84" s="99">
        <f t="shared" si="56"/>
        <v>0</v>
      </c>
      <c r="J84" s="99">
        <f t="shared" si="56"/>
        <v>0</v>
      </c>
      <c r="K84" s="99">
        <f t="shared" si="56"/>
        <v>0</v>
      </c>
      <c r="L84" s="99">
        <f t="shared" si="56"/>
        <v>0</v>
      </c>
      <c r="M84" s="100">
        <f t="shared" si="56"/>
        <v>0</v>
      </c>
      <c r="N84" s="463">
        <f t="shared" si="56"/>
        <v>0</v>
      </c>
    </row>
    <row r="85" spans="1:14" s="101" customFormat="1" ht="12.75" x14ac:dyDescent="0.2">
      <c r="A85" s="139" t="s">
        <v>291</v>
      </c>
      <c r="B85" s="103" t="s">
        <v>292</v>
      </c>
      <c r="C85" s="121"/>
      <c r="D85" s="468"/>
      <c r="E85" s="504"/>
      <c r="F85" s="121"/>
      <c r="G85" s="121"/>
      <c r="H85" s="121"/>
      <c r="I85" s="121"/>
      <c r="J85" s="121"/>
      <c r="K85" s="121"/>
      <c r="L85" s="132">
        <f t="shared" ref="L85:L90" si="57">F85+G85+H85+I85+J85+K85</f>
        <v>0</v>
      </c>
      <c r="M85" s="133">
        <f t="shared" ref="M85:N90" si="58">E85+L85</f>
        <v>0</v>
      </c>
      <c r="N85" s="491">
        <f t="shared" si="58"/>
        <v>0</v>
      </c>
    </row>
    <row r="86" spans="1:14" s="101" customFormat="1" ht="12.75" x14ac:dyDescent="0.2">
      <c r="A86" s="140" t="s">
        <v>293</v>
      </c>
      <c r="B86" s="108" t="s">
        <v>294</v>
      </c>
      <c r="C86" s="121"/>
      <c r="D86" s="468"/>
      <c r="E86" s="504"/>
      <c r="F86" s="121"/>
      <c r="G86" s="121"/>
      <c r="H86" s="121"/>
      <c r="I86" s="121"/>
      <c r="J86" s="121"/>
      <c r="K86" s="121"/>
      <c r="L86" s="132">
        <f t="shared" si="57"/>
        <v>0</v>
      </c>
      <c r="M86" s="133">
        <f t="shared" si="58"/>
        <v>0</v>
      </c>
      <c r="N86" s="491">
        <f t="shared" si="58"/>
        <v>0</v>
      </c>
    </row>
    <row r="87" spans="1:14" s="101" customFormat="1" ht="12.75" x14ac:dyDescent="0.2">
      <c r="A87" s="140" t="s">
        <v>295</v>
      </c>
      <c r="B87" s="108" t="s">
        <v>296</v>
      </c>
      <c r="C87" s="121"/>
      <c r="D87" s="468"/>
      <c r="E87" s="504"/>
      <c r="F87" s="121"/>
      <c r="G87" s="121"/>
      <c r="H87" s="121"/>
      <c r="I87" s="121"/>
      <c r="J87" s="121"/>
      <c r="K87" s="121"/>
      <c r="L87" s="132">
        <f t="shared" si="57"/>
        <v>0</v>
      </c>
      <c r="M87" s="133">
        <f t="shared" si="58"/>
        <v>0</v>
      </c>
      <c r="N87" s="491">
        <f t="shared" si="58"/>
        <v>0</v>
      </c>
    </row>
    <row r="88" spans="1:14" s="101" customFormat="1" ht="13.5" thickBot="1" x14ac:dyDescent="0.25">
      <c r="A88" s="141" t="s">
        <v>297</v>
      </c>
      <c r="B88" s="112" t="s">
        <v>298</v>
      </c>
      <c r="C88" s="121"/>
      <c r="D88" s="468"/>
      <c r="E88" s="504"/>
      <c r="F88" s="121"/>
      <c r="G88" s="121"/>
      <c r="H88" s="121"/>
      <c r="I88" s="121"/>
      <c r="J88" s="121"/>
      <c r="K88" s="121"/>
      <c r="L88" s="132">
        <f t="shared" si="57"/>
        <v>0</v>
      </c>
      <c r="M88" s="133">
        <f t="shared" si="58"/>
        <v>0</v>
      </c>
      <c r="N88" s="491">
        <f t="shared" si="58"/>
        <v>0</v>
      </c>
    </row>
    <row r="89" spans="1:14" s="101" customFormat="1" ht="13.5" thickBot="1" x14ac:dyDescent="0.25">
      <c r="A89" s="135" t="s">
        <v>299</v>
      </c>
      <c r="B89" s="113" t="s">
        <v>300</v>
      </c>
      <c r="C89" s="142"/>
      <c r="D89" s="469"/>
      <c r="E89" s="509"/>
      <c r="F89" s="142"/>
      <c r="G89" s="142"/>
      <c r="H89" s="142"/>
      <c r="I89" s="142"/>
      <c r="J89" s="142"/>
      <c r="K89" s="142"/>
      <c r="L89" s="99">
        <f t="shared" si="57"/>
        <v>0</v>
      </c>
      <c r="M89" s="100">
        <f t="shared" si="58"/>
        <v>0</v>
      </c>
      <c r="N89" s="463">
        <f t="shared" si="58"/>
        <v>0</v>
      </c>
    </row>
    <row r="90" spans="1:14" s="101" customFormat="1" ht="13.5" thickBot="1" x14ac:dyDescent="0.25">
      <c r="A90" s="135" t="s">
        <v>301</v>
      </c>
      <c r="B90" s="113" t="s">
        <v>302</v>
      </c>
      <c r="C90" s="142"/>
      <c r="D90" s="469"/>
      <c r="E90" s="510"/>
      <c r="F90" s="142"/>
      <c r="G90" s="142"/>
      <c r="H90" s="142"/>
      <c r="I90" s="142"/>
      <c r="J90" s="142"/>
      <c r="K90" s="142"/>
      <c r="L90" s="99">
        <f t="shared" si="57"/>
        <v>0</v>
      </c>
      <c r="M90" s="100">
        <f t="shared" si="58"/>
        <v>0</v>
      </c>
      <c r="N90" s="463">
        <f t="shared" si="58"/>
        <v>0</v>
      </c>
    </row>
    <row r="91" spans="1:14" s="101" customFormat="1" ht="13.5" thickBot="1" x14ac:dyDescent="0.25">
      <c r="A91" s="135" t="s">
        <v>303</v>
      </c>
      <c r="B91" s="113" t="s">
        <v>304</v>
      </c>
      <c r="C91" s="118">
        <f t="shared" ref="C91" si="59">+C68+C72+C77+C80+C84+C90+C89</f>
        <v>36370442</v>
      </c>
      <c r="D91" s="463">
        <v>7408007</v>
      </c>
      <c r="E91" s="481">
        <f>+E68+E72+E77+E80+E84+E90+E89</f>
        <v>25115751</v>
      </c>
      <c r="F91" s="118">
        <f>F77+F80</f>
        <v>36157</v>
      </c>
      <c r="G91" s="118">
        <f t="shared" ref="G91" si="60">+G68+G72+G77+G80+G84+G90+G89</f>
        <v>0</v>
      </c>
      <c r="H91" s="118">
        <f t="shared" ref="H91:N91" si="61">+H68+H72+H77+H80+H84+H90+H89</f>
        <v>791652</v>
      </c>
      <c r="I91" s="118">
        <f t="shared" si="61"/>
        <v>0</v>
      </c>
      <c r="J91" s="118">
        <f t="shared" si="61"/>
        <v>0</v>
      </c>
      <c r="K91" s="118">
        <f t="shared" si="61"/>
        <v>0</v>
      </c>
      <c r="L91" s="118">
        <f t="shared" si="61"/>
        <v>827809</v>
      </c>
      <c r="M91" s="119">
        <f t="shared" si="61"/>
        <v>25943560</v>
      </c>
      <c r="N91" s="463">
        <f t="shared" si="61"/>
        <v>28073823</v>
      </c>
    </row>
    <row r="92" spans="1:14" s="101" customFormat="1" ht="21.75" thickBot="1" x14ac:dyDescent="0.25">
      <c r="A92" s="143" t="s">
        <v>305</v>
      </c>
      <c r="B92" s="144" t="s">
        <v>306</v>
      </c>
      <c r="C92" s="118">
        <f t="shared" ref="C92" si="62">+C67+C91</f>
        <v>105647294</v>
      </c>
      <c r="D92" s="463">
        <f>D67+D91</f>
        <v>111380061</v>
      </c>
      <c r="E92" s="463">
        <f>E67+E91</f>
        <v>72861817</v>
      </c>
      <c r="F92" s="118">
        <f>F67+F91</f>
        <v>7423913</v>
      </c>
      <c r="G92" s="118">
        <f t="shared" ref="G92" si="63">+G67+G91</f>
        <v>162125</v>
      </c>
      <c r="H92" s="118">
        <f t="shared" ref="H92:N92" si="64">+H67+H91</f>
        <v>-1490798</v>
      </c>
      <c r="I92" s="118">
        <f t="shared" si="64"/>
        <v>0</v>
      </c>
      <c r="J92" s="118">
        <f t="shared" si="64"/>
        <v>0</v>
      </c>
      <c r="K92" s="118">
        <f t="shared" si="64"/>
        <v>0</v>
      </c>
      <c r="L92" s="118">
        <f t="shared" si="64"/>
        <v>6095240</v>
      </c>
      <c r="M92" s="119">
        <f t="shared" si="64"/>
        <v>78957057</v>
      </c>
      <c r="N92" s="463">
        <f t="shared" si="64"/>
        <v>76181000</v>
      </c>
    </row>
    <row r="93" spans="1:14" s="101" customFormat="1" x14ac:dyDescent="0.2">
      <c r="A93" s="145"/>
      <c r="B93" s="146"/>
      <c r="C93" s="146"/>
      <c r="E93" s="147"/>
    </row>
    <row r="94" spans="1:14" x14ac:dyDescent="0.25">
      <c r="A94" s="658" t="s">
        <v>307</v>
      </c>
      <c r="B94" s="658"/>
      <c r="C94" s="658"/>
      <c r="D94" s="658"/>
      <c r="E94" s="658"/>
      <c r="F94" s="658"/>
      <c r="G94" s="658"/>
      <c r="H94" s="658"/>
      <c r="I94" s="658"/>
      <c r="J94" s="658"/>
      <c r="K94" s="658"/>
      <c r="L94" s="658"/>
      <c r="M94" s="658"/>
    </row>
    <row r="95" spans="1:14" ht="16.5" thickBot="1" x14ac:dyDescent="0.3">
      <c r="A95" s="659" t="s">
        <v>308</v>
      </c>
      <c r="B95" s="659"/>
      <c r="C95" s="391"/>
      <c r="D95" s="148" t="str">
        <f>D6</f>
        <v>Forintban</v>
      </c>
      <c r="E95" s="148"/>
      <c r="M95" s="148" t="str">
        <f>M6</f>
        <v>Forintban</v>
      </c>
      <c r="N95" s="148" t="str">
        <f>N6</f>
        <v>Forintban!</v>
      </c>
    </row>
    <row r="96" spans="1:14" ht="15.75" customHeight="1" x14ac:dyDescent="0.25">
      <c r="A96" s="660" t="s">
        <v>136</v>
      </c>
      <c r="B96" s="662" t="s">
        <v>309</v>
      </c>
      <c r="C96" s="669" t="str">
        <f>C7</f>
        <v>2022. évi 
teljesítés</v>
      </c>
      <c r="D96" s="667" t="str">
        <f>D7</f>
        <v>2023. évi teljesítés</v>
      </c>
      <c r="E96" s="664" t="str">
        <f>E7</f>
        <v>2024. évi</v>
      </c>
      <c r="F96" s="665"/>
      <c r="G96" s="666"/>
      <c r="H96" s="666"/>
      <c r="I96" s="666"/>
      <c r="J96" s="666"/>
      <c r="K96" s="666"/>
      <c r="L96" s="666"/>
      <c r="M96" s="667"/>
      <c r="N96" s="688" t="str">
        <f>N7</f>
        <v>2025. évi eredeti előirányzat</v>
      </c>
    </row>
    <row r="97" spans="1:14" ht="48.75" thickBot="1" x14ac:dyDescent="0.3">
      <c r="A97" s="661"/>
      <c r="B97" s="663"/>
      <c r="C97" s="670"/>
      <c r="D97" s="668"/>
      <c r="E97" s="572" t="str">
        <f>E8</f>
        <v>Eredeti
előirányzat</v>
      </c>
      <c r="F97" s="573" t="str">
        <f t="shared" ref="F97:K97" si="65">F8</f>
        <v>1.sz. módosítás
2024.06.30</v>
      </c>
      <c r="G97" s="573" t="str">
        <f>G8</f>
        <v>2. sz. módosítás
2024.09.30</v>
      </c>
      <c r="H97" s="573" t="str">
        <f t="shared" si="65"/>
        <v>3. sz. módosítás
2024.12.31</v>
      </c>
      <c r="I97" s="573" t="str">
        <f t="shared" si="65"/>
        <v xml:space="preserve">4. sz. módosítás </v>
      </c>
      <c r="J97" s="573" t="str">
        <f t="shared" si="65"/>
        <v xml:space="preserve">5. sz. módosítás </v>
      </c>
      <c r="K97" s="573" t="str">
        <f t="shared" si="65"/>
        <v xml:space="preserve">6. sz. módosítás </v>
      </c>
      <c r="L97" s="574" t="s">
        <v>142</v>
      </c>
      <c r="M97" s="571" t="str">
        <f>M8</f>
        <v>3.számú módosítás utáni előirányzat</v>
      </c>
      <c r="N97" s="689"/>
    </row>
    <row r="98" spans="1:14" s="96" customFormat="1" ht="12" customHeight="1" thickBot="1" x14ac:dyDescent="0.25">
      <c r="A98" s="149" t="s">
        <v>74</v>
      </c>
      <c r="B98" s="150" t="s">
        <v>75</v>
      </c>
      <c r="C98" s="400"/>
      <c r="D98" s="95"/>
      <c r="E98" s="93" t="s">
        <v>76</v>
      </c>
      <c r="F98" s="93" t="s">
        <v>77</v>
      </c>
      <c r="G98" s="94" t="s">
        <v>78</v>
      </c>
      <c r="H98" s="94" t="s">
        <v>79</v>
      </c>
      <c r="I98" s="94" t="s">
        <v>80</v>
      </c>
      <c r="J98" s="94" t="s">
        <v>143</v>
      </c>
      <c r="K98" s="94" t="s">
        <v>144</v>
      </c>
      <c r="L98" s="94" t="s">
        <v>145</v>
      </c>
      <c r="M98" s="95" t="s">
        <v>146</v>
      </c>
      <c r="N98" s="95" t="s">
        <v>146</v>
      </c>
    </row>
    <row r="99" spans="1:14" ht="16.5" thickBot="1" x14ac:dyDescent="0.3">
      <c r="A99" s="151" t="s">
        <v>30</v>
      </c>
      <c r="B99" s="152" t="s">
        <v>310</v>
      </c>
      <c r="C99" s="153">
        <f t="shared" ref="C99" si="66">C100+C101+C102+C103+C104+C117</f>
        <v>44900828</v>
      </c>
      <c r="D99" s="470">
        <v>57552648</v>
      </c>
      <c r="E99" s="511">
        <f>E100+E101+E102+E103+E104</f>
        <v>47493272</v>
      </c>
      <c r="F99" s="153">
        <f t="shared" ref="F99:G99" si="67">F100+F101+F102+F103+F104+F117</f>
        <v>1810971</v>
      </c>
      <c r="G99" s="153">
        <f t="shared" si="67"/>
        <v>1812125</v>
      </c>
      <c r="H99" s="153">
        <f t="shared" ref="H99:L99" si="68">H100+H101+H102+H103+H104+H117</f>
        <v>3822750</v>
      </c>
      <c r="I99" s="153">
        <f t="shared" si="68"/>
        <v>0</v>
      </c>
      <c r="J99" s="153">
        <f t="shared" si="68"/>
        <v>0</v>
      </c>
      <c r="K99" s="153">
        <f t="shared" si="68"/>
        <v>0</v>
      </c>
      <c r="L99" s="153">
        <f t="shared" si="68"/>
        <v>7445846</v>
      </c>
      <c r="M99" s="154">
        <f>M100+M101+M102+M103+M104</f>
        <v>52949564</v>
      </c>
      <c r="N99" s="470">
        <f>N100+N101+N102+N103+N104</f>
        <v>65596071.439999998</v>
      </c>
    </row>
    <row r="100" spans="1:14" x14ac:dyDescent="0.25">
      <c r="A100" s="155" t="s">
        <v>148</v>
      </c>
      <c r="B100" s="401" t="s">
        <v>311</v>
      </c>
      <c r="C100" s="156">
        <v>14349357</v>
      </c>
      <c r="D100" s="471">
        <v>16485994</v>
      </c>
      <c r="E100" s="512">
        <f>[2]Rovatonként!K299</f>
        <v>13615600</v>
      </c>
      <c r="F100" s="156">
        <v>1847132</v>
      </c>
      <c r="G100" s="156">
        <v>3317918</v>
      </c>
      <c r="H100" s="156">
        <v>-602412</v>
      </c>
      <c r="I100" s="156"/>
      <c r="J100" s="156"/>
      <c r="K100" s="156"/>
      <c r="L100" s="157">
        <f t="shared" ref="L100:L118" si="69">F100+G100+H100+I100+J100+K100</f>
        <v>4562638</v>
      </c>
      <c r="M100" s="158">
        <f t="shared" ref="M100:N118" si="70">E100+L100</f>
        <v>18178238</v>
      </c>
      <c r="N100" s="494">
        <f>[2]Rovatonként!O299</f>
        <v>24274188</v>
      </c>
    </row>
    <row r="101" spans="1:14" x14ac:dyDescent="0.25">
      <c r="A101" s="107" t="s">
        <v>150</v>
      </c>
      <c r="B101" s="402" t="s">
        <v>56</v>
      </c>
      <c r="C101" s="109">
        <v>1961995</v>
      </c>
      <c r="D101" s="472">
        <v>2361205</v>
      </c>
      <c r="E101" s="480">
        <f>[2]Rovatonként!K300</f>
        <v>2108238</v>
      </c>
      <c r="F101" s="109">
        <v>0</v>
      </c>
      <c r="G101" s="109"/>
      <c r="H101" s="109">
        <v>281357</v>
      </c>
      <c r="I101" s="109"/>
      <c r="J101" s="109"/>
      <c r="K101" s="109"/>
      <c r="L101" s="160">
        <f>F101+G101+H101+I101+J101+K101</f>
        <v>281357</v>
      </c>
      <c r="M101" s="161">
        <f t="shared" si="70"/>
        <v>2389595</v>
      </c>
      <c r="N101" s="472">
        <f>[2]Rovatonként!O300</f>
        <v>3806824.4400000004</v>
      </c>
    </row>
    <row r="102" spans="1:14" x14ac:dyDescent="0.25">
      <c r="A102" s="107" t="s">
        <v>152</v>
      </c>
      <c r="B102" s="402" t="s">
        <v>312</v>
      </c>
      <c r="C102" s="114">
        <v>23136887</v>
      </c>
      <c r="D102" s="473">
        <v>30128805</v>
      </c>
      <c r="E102" s="483">
        <f>[2]Rovatonként!K340</f>
        <v>25293600</v>
      </c>
      <c r="F102" s="114">
        <v>-1822400</v>
      </c>
      <c r="G102" s="114">
        <v>-1518715</v>
      </c>
      <c r="H102" s="114">
        <v>32243</v>
      </c>
      <c r="I102" s="114"/>
      <c r="J102" s="114"/>
      <c r="K102" s="114"/>
      <c r="L102" s="162">
        <f t="shared" si="69"/>
        <v>-3308872</v>
      </c>
      <c r="M102" s="163">
        <f t="shared" si="70"/>
        <v>21984728</v>
      </c>
      <c r="N102" s="473">
        <f>[2]Rovatonként!O340</f>
        <v>22191078</v>
      </c>
    </row>
    <row r="103" spans="1:14" x14ac:dyDescent="0.25">
      <c r="A103" s="107" t="s">
        <v>154</v>
      </c>
      <c r="B103" s="403" t="s">
        <v>60</v>
      </c>
      <c r="C103" s="114">
        <v>2675914</v>
      </c>
      <c r="D103" s="473">
        <v>2803790</v>
      </c>
      <c r="E103" s="483">
        <f>[2]Rovatonként!K419</f>
        <v>3010457</v>
      </c>
      <c r="F103" s="114">
        <v>0</v>
      </c>
      <c r="G103" s="114"/>
      <c r="H103" s="114">
        <v>0</v>
      </c>
      <c r="I103" s="114"/>
      <c r="J103" s="114"/>
      <c r="K103" s="114"/>
      <c r="L103" s="162">
        <f t="shared" si="69"/>
        <v>0</v>
      </c>
      <c r="M103" s="163">
        <f t="shared" si="70"/>
        <v>3010457</v>
      </c>
      <c r="N103" s="473">
        <f>[2]Rovatonként!O419</f>
        <v>2500000</v>
      </c>
    </row>
    <row r="104" spans="1:14" x14ac:dyDescent="0.25">
      <c r="A104" s="107" t="s">
        <v>313</v>
      </c>
      <c r="B104" s="164" t="s">
        <v>314</v>
      </c>
      <c r="C104" s="114">
        <v>2776675</v>
      </c>
      <c r="D104" s="473">
        <v>5772854</v>
      </c>
      <c r="E104" s="483">
        <f>[2]Rovatonként!K446+[2]Rovatonként!K472+[2]Rovatonként!K483</f>
        <v>3465377</v>
      </c>
      <c r="F104" s="114">
        <v>1822400</v>
      </c>
      <c r="G104" s="114">
        <v>109215</v>
      </c>
      <c r="H104" s="114">
        <v>1989554</v>
      </c>
      <c r="I104" s="114"/>
      <c r="J104" s="114"/>
      <c r="K104" s="114"/>
      <c r="L104" s="162">
        <f t="shared" si="69"/>
        <v>3921169</v>
      </c>
      <c r="M104" s="163">
        <f>E104+L104</f>
        <v>7386546</v>
      </c>
      <c r="N104" s="473">
        <f>[2]Rovatonként!O446+[2]Rovatonként!O472+[2]Rovatonként!O483</f>
        <v>12823981</v>
      </c>
    </row>
    <row r="105" spans="1:14" x14ac:dyDescent="0.25">
      <c r="A105" s="107" t="s">
        <v>158</v>
      </c>
      <c r="B105" s="402" t="s">
        <v>315</v>
      </c>
      <c r="C105" s="114"/>
      <c r="D105" s="473"/>
      <c r="E105" s="483">
        <v>0</v>
      </c>
      <c r="F105" s="114"/>
      <c r="G105" s="114"/>
      <c r="H105" s="114"/>
      <c r="I105" s="114"/>
      <c r="J105" s="114"/>
      <c r="K105" s="114"/>
      <c r="L105" s="162">
        <f t="shared" si="69"/>
        <v>0</v>
      </c>
      <c r="M105" s="163">
        <f t="shared" si="70"/>
        <v>0</v>
      </c>
      <c r="N105" s="495">
        <f t="shared" si="70"/>
        <v>0</v>
      </c>
    </row>
    <row r="106" spans="1:14" x14ac:dyDescent="0.25">
      <c r="A106" s="107" t="s">
        <v>316</v>
      </c>
      <c r="B106" s="404" t="s">
        <v>317</v>
      </c>
      <c r="C106" s="114"/>
      <c r="D106" s="473"/>
      <c r="E106" s="483">
        <v>0</v>
      </c>
      <c r="F106" s="114"/>
      <c r="G106" s="114"/>
      <c r="H106" s="114"/>
      <c r="I106" s="114"/>
      <c r="J106" s="114"/>
      <c r="K106" s="114"/>
      <c r="L106" s="162">
        <f t="shared" si="69"/>
        <v>0</v>
      </c>
      <c r="M106" s="163">
        <f t="shared" si="70"/>
        <v>0</v>
      </c>
      <c r="N106" s="495">
        <f t="shared" si="70"/>
        <v>0</v>
      </c>
    </row>
    <row r="107" spans="1:14" x14ac:dyDescent="0.25">
      <c r="A107" s="107" t="s">
        <v>318</v>
      </c>
      <c r="B107" s="404" t="s">
        <v>319</v>
      </c>
      <c r="C107" s="114"/>
      <c r="D107" s="473"/>
      <c r="E107" s="483">
        <v>0</v>
      </c>
      <c r="F107" s="114"/>
      <c r="G107" s="114"/>
      <c r="H107" s="114"/>
      <c r="I107" s="114"/>
      <c r="J107" s="114"/>
      <c r="K107" s="114"/>
      <c r="L107" s="162">
        <f t="shared" si="69"/>
        <v>0</v>
      </c>
      <c r="M107" s="163">
        <f t="shared" si="70"/>
        <v>0</v>
      </c>
      <c r="N107" s="495">
        <f t="shared" si="70"/>
        <v>0</v>
      </c>
    </row>
    <row r="108" spans="1:14" x14ac:dyDescent="0.25">
      <c r="A108" s="107" t="s">
        <v>320</v>
      </c>
      <c r="B108" s="405" t="s">
        <v>321</v>
      </c>
      <c r="C108" s="114"/>
      <c r="D108" s="473"/>
      <c r="E108" s="483">
        <v>0</v>
      </c>
      <c r="F108" s="114"/>
      <c r="G108" s="114"/>
      <c r="H108" s="114"/>
      <c r="I108" s="114"/>
      <c r="J108" s="114"/>
      <c r="K108" s="114"/>
      <c r="L108" s="162">
        <f t="shared" si="69"/>
        <v>0</v>
      </c>
      <c r="M108" s="163">
        <f t="shared" si="70"/>
        <v>0</v>
      </c>
      <c r="N108" s="495">
        <f t="shared" si="70"/>
        <v>0</v>
      </c>
    </row>
    <row r="109" spans="1:14" ht="22.5" x14ac:dyDescent="0.25">
      <c r="A109" s="107" t="s">
        <v>322</v>
      </c>
      <c r="B109" s="406" t="s">
        <v>323</v>
      </c>
      <c r="C109" s="114"/>
      <c r="D109" s="473"/>
      <c r="E109" s="483">
        <v>0</v>
      </c>
      <c r="F109" s="114"/>
      <c r="G109" s="114"/>
      <c r="H109" s="114"/>
      <c r="I109" s="114"/>
      <c r="J109" s="114"/>
      <c r="K109" s="114"/>
      <c r="L109" s="162">
        <f t="shared" si="69"/>
        <v>0</v>
      </c>
      <c r="M109" s="163">
        <f t="shared" si="70"/>
        <v>0</v>
      </c>
      <c r="N109" s="495">
        <f t="shared" si="70"/>
        <v>0</v>
      </c>
    </row>
    <row r="110" spans="1:14" ht="22.5" x14ac:dyDescent="0.25">
      <c r="A110" s="107" t="s">
        <v>324</v>
      </c>
      <c r="B110" s="406" t="s">
        <v>325</v>
      </c>
      <c r="C110" s="114"/>
      <c r="D110" s="473"/>
      <c r="E110" s="483">
        <v>0</v>
      </c>
      <c r="F110" s="114"/>
      <c r="G110" s="114"/>
      <c r="H110" s="114"/>
      <c r="I110" s="114"/>
      <c r="J110" s="114"/>
      <c r="K110" s="114"/>
      <c r="L110" s="162">
        <f t="shared" si="69"/>
        <v>0</v>
      </c>
      <c r="M110" s="163">
        <f t="shared" si="70"/>
        <v>0</v>
      </c>
      <c r="N110" s="495">
        <f t="shared" si="70"/>
        <v>0</v>
      </c>
    </row>
    <row r="111" spans="1:14" x14ac:dyDescent="0.25">
      <c r="A111" s="107" t="s">
        <v>326</v>
      </c>
      <c r="B111" s="405" t="s">
        <v>327</v>
      </c>
      <c r="C111" s="114">
        <v>1239865</v>
      </c>
      <c r="D111" s="473">
        <v>3205233</v>
      </c>
      <c r="E111" s="483">
        <f>[2]Rovatonként!K446</f>
        <v>1473000</v>
      </c>
      <c r="F111" s="114">
        <v>1822400</v>
      </c>
      <c r="G111" s="114"/>
      <c r="H111" s="114"/>
      <c r="I111" s="114"/>
      <c r="J111" s="114"/>
      <c r="K111" s="114"/>
      <c r="L111" s="162">
        <f t="shared" si="69"/>
        <v>1822400</v>
      </c>
      <c r="M111" s="163">
        <f t="shared" si="70"/>
        <v>3295400</v>
      </c>
      <c r="N111" s="473">
        <f>[2]Rovatonként!O446</f>
        <v>5632095</v>
      </c>
    </row>
    <row r="112" spans="1:14" x14ac:dyDescent="0.25">
      <c r="A112" s="107" t="s">
        <v>328</v>
      </c>
      <c r="B112" s="405" t="s">
        <v>329</v>
      </c>
      <c r="C112" s="114"/>
      <c r="D112" s="473"/>
      <c r="E112" s="483">
        <v>0</v>
      </c>
      <c r="F112" s="114"/>
      <c r="G112" s="114"/>
      <c r="H112" s="114"/>
      <c r="I112" s="114"/>
      <c r="J112" s="114"/>
      <c r="K112" s="114"/>
      <c r="L112" s="162">
        <f t="shared" si="69"/>
        <v>0</v>
      </c>
      <c r="M112" s="163">
        <f t="shared" si="70"/>
        <v>0</v>
      </c>
      <c r="N112" s="495">
        <f t="shared" si="70"/>
        <v>0</v>
      </c>
    </row>
    <row r="113" spans="1:15" ht="22.5" x14ac:dyDescent="0.25">
      <c r="A113" s="107" t="s">
        <v>330</v>
      </c>
      <c r="B113" s="406" t="s">
        <v>331</v>
      </c>
      <c r="C113" s="114"/>
      <c r="D113" s="473"/>
      <c r="E113" s="483">
        <v>0</v>
      </c>
      <c r="F113" s="114"/>
      <c r="G113" s="114"/>
      <c r="H113" s="114"/>
      <c r="I113" s="114"/>
      <c r="J113" s="114"/>
      <c r="K113" s="114"/>
      <c r="L113" s="162">
        <f t="shared" si="69"/>
        <v>0</v>
      </c>
      <c r="M113" s="163">
        <f t="shared" si="70"/>
        <v>0</v>
      </c>
      <c r="N113" s="495">
        <f t="shared" si="70"/>
        <v>0</v>
      </c>
    </row>
    <row r="114" spans="1:15" x14ac:dyDescent="0.25">
      <c r="A114" s="166" t="s">
        <v>332</v>
      </c>
      <c r="B114" s="404" t="s">
        <v>333</v>
      </c>
      <c r="C114" s="114"/>
      <c r="D114" s="473"/>
      <c r="E114" s="483">
        <v>0</v>
      </c>
      <c r="F114" s="114"/>
      <c r="G114" s="114"/>
      <c r="H114" s="114"/>
      <c r="I114" s="114"/>
      <c r="J114" s="114"/>
      <c r="K114" s="114"/>
      <c r="L114" s="162">
        <f t="shared" si="69"/>
        <v>0</v>
      </c>
      <c r="M114" s="163">
        <f t="shared" si="70"/>
        <v>0</v>
      </c>
      <c r="N114" s="495">
        <f t="shared" si="70"/>
        <v>0</v>
      </c>
    </row>
    <row r="115" spans="1:15" x14ac:dyDescent="0.25">
      <c r="A115" s="107" t="s">
        <v>334</v>
      </c>
      <c r="B115" s="404" t="s">
        <v>335</v>
      </c>
      <c r="C115" s="114"/>
      <c r="D115" s="473"/>
      <c r="E115" s="483">
        <v>0</v>
      </c>
      <c r="F115" s="114"/>
      <c r="G115" s="114"/>
      <c r="H115" s="114"/>
      <c r="I115" s="114"/>
      <c r="J115" s="114"/>
      <c r="K115" s="114"/>
      <c r="L115" s="162">
        <f t="shared" si="69"/>
        <v>0</v>
      </c>
      <c r="M115" s="163">
        <f t="shared" si="70"/>
        <v>0</v>
      </c>
      <c r="N115" s="495">
        <f t="shared" si="70"/>
        <v>0</v>
      </c>
    </row>
    <row r="116" spans="1:15" ht="22.5" x14ac:dyDescent="0.25">
      <c r="A116" s="111" t="s">
        <v>336</v>
      </c>
      <c r="B116" s="404" t="s">
        <v>337</v>
      </c>
      <c r="C116" s="114">
        <v>305459</v>
      </c>
      <c r="D116" s="473">
        <v>799299</v>
      </c>
      <c r="E116" s="483">
        <f>[2]Rovatonként!K472</f>
        <v>400000</v>
      </c>
      <c r="F116" s="114">
        <v>0</v>
      </c>
      <c r="G116" s="114">
        <v>109215</v>
      </c>
      <c r="H116" s="114"/>
      <c r="I116" s="114"/>
      <c r="J116" s="114"/>
      <c r="K116" s="114"/>
      <c r="L116" s="162">
        <f t="shared" si="69"/>
        <v>109215</v>
      </c>
      <c r="M116" s="163">
        <f t="shared" si="70"/>
        <v>509215</v>
      </c>
      <c r="N116" s="473">
        <f>[2]Rovatonként!O472</f>
        <v>460000</v>
      </c>
    </row>
    <row r="117" spans="1:15" x14ac:dyDescent="0.25">
      <c r="A117" s="107" t="s">
        <v>338</v>
      </c>
      <c r="B117" s="403" t="s">
        <v>1456</v>
      </c>
      <c r="C117" s="109"/>
      <c r="D117" s="472"/>
      <c r="E117" s="480">
        <v>1592377</v>
      </c>
      <c r="F117" s="109">
        <v>-36161</v>
      </c>
      <c r="G117" s="109">
        <v>-96293</v>
      </c>
      <c r="H117" s="109">
        <v>2122008</v>
      </c>
      <c r="I117" s="109"/>
      <c r="J117" s="109"/>
      <c r="K117" s="109"/>
      <c r="L117" s="160">
        <f t="shared" si="69"/>
        <v>1989554</v>
      </c>
      <c r="M117" s="161">
        <f t="shared" si="70"/>
        <v>3581931</v>
      </c>
      <c r="N117" s="496">
        <v>6731886</v>
      </c>
      <c r="O117" s="87" t="s">
        <v>1434</v>
      </c>
    </row>
    <row r="118" spans="1:15" x14ac:dyDescent="0.25">
      <c r="A118" s="107" t="s">
        <v>340</v>
      </c>
      <c r="B118" s="402" t="s">
        <v>341</v>
      </c>
      <c r="C118" s="109"/>
      <c r="D118" s="472">
        <v>0</v>
      </c>
      <c r="E118" s="480">
        <v>1592377</v>
      </c>
      <c r="F118" s="109">
        <v>-36161</v>
      </c>
      <c r="G118" s="109">
        <v>-96293</v>
      </c>
      <c r="H118" s="109">
        <v>2122008</v>
      </c>
      <c r="I118" s="109"/>
      <c r="J118" s="109"/>
      <c r="K118" s="109"/>
      <c r="L118" s="160">
        <f t="shared" si="69"/>
        <v>1989554</v>
      </c>
      <c r="M118" s="161">
        <f t="shared" si="70"/>
        <v>3581931</v>
      </c>
      <c r="N118" s="496">
        <v>5541625</v>
      </c>
    </row>
    <row r="119" spans="1:15" ht="16.5" thickBot="1" x14ac:dyDescent="0.3">
      <c r="A119" s="127" t="s">
        <v>342</v>
      </c>
      <c r="B119" s="407" t="s">
        <v>343</v>
      </c>
      <c r="C119" s="167"/>
      <c r="D119" s="474"/>
      <c r="E119" s="513"/>
      <c r="F119" s="167">
        <v>0</v>
      </c>
      <c r="G119" s="167"/>
      <c r="H119" s="167"/>
      <c r="I119" s="167"/>
      <c r="J119" s="167"/>
      <c r="K119" s="167"/>
      <c r="L119" s="555"/>
      <c r="M119" s="556"/>
      <c r="N119" s="497">
        <v>1190261</v>
      </c>
    </row>
    <row r="120" spans="1:15" ht="16.5" thickBot="1" x14ac:dyDescent="0.3">
      <c r="A120" s="168" t="s">
        <v>32</v>
      </c>
      <c r="B120" s="169" t="s">
        <v>344</v>
      </c>
      <c r="C120" s="170">
        <f t="shared" ref="C120" si="71">+C121+C123+C125</f>
        <v>52876247</v>
      </c>
      <c r="D120" s="475">
        <v>27868695</v>
      </c>
      <c r="E120" s="475">
        <f t="shared" ref="E120:G120" si="72">+E121+E123+E125</f>
        <v>24558367</v>
      </c>
      <c r="F120" s="170">
        <f t="shared" si="72"/>
        <v>5540628</v>
      </c>
      <c r="G120" s="170">
        <f t="shared" si="72"/>
        <v>-1650000</v>
      </c>
      <c r="H120" s="170">
        <f t="shared" ref="H120:N120" si="73">+H121+H123+H125</f>
        <v>-3379721</v>
      </c>
      <c r="I120" s="170">
        <f t="shared" si="73"/>
        <v>0</v>
      </c>
      <c r="J120" s="170">
        <f t="shared" si="73"/>
        <v>0</v>
      </c>
      <c r="K120" s="170">
        <f t="shared" si="73"/>
        <v>0</v>
      </c>
      <c r="L120" s="170">
        <f>+L121+L123+L125</f>
        <v>510907</v>
      </c>
      <c r="M120" s="171">
        <f t="shared" si="73"/>
        <v>25069274</v>
      </c>
      <c r="N120" s="498">
        <f t="shared" si="73"/>
        <v>9885160.5700000003</v>
      </c>
    </row>
    <row r="121" spans="1:15" x14ac:dyDescent="0.25">
      <c r="A121" s="102" t="s">
        <v>161</v>
      </c>
      <c r="B121" s="159" t="s">
        <v>345</v>
      </c>
      <c r="C121" s="172">
        <v>32877095</v>
      </c>
      <c r="D121" s="476">
        <v>16159608</v>
      </c>
      <c r="E121" s="514">
        <f>[2]Rovatonként!K493</f>
        <v>22018367</v>
      </c>
      <c r="F121" s="172">
        <v>-500000</v>
      </c>
      <c r="G121" s="172">
        <v>-1650000</v>
      </c>
      <c r="H121" s="172">
        <v>-3379721</v>
      </c>
      <c r="I121" s="172"/>
      <c r="J121" s="172"/>
      <c r="K121" s="104"/>
      <c r="L121" s="105">
        <f t="shared" ref="L121:L133" si="74">F121+G121+H121+I121+J121+K121</f>
        <v>-5529721</v>
      </c>
      <c r="M121" s="106">
        <f t="shared" ref="M121:N133" si="75">E121+L121</f>
        <v>16488646</v>
      </c>
      <c r="N121" s="471">
        <f>[2]Rovatonként!O493</f>
        <v>7194900.5199999996</v>
      </c>
    </row>
    <row r="122" spans="1:15" x14ac:dyDescent="0.25">
      <c r="A122" s="102" t="s">
        <v>163</v>
      </c>
      <c r="B122" s="173" t="s">
        <v>346</v>
      </c>
      <c r="C122" s="172"/>
      <c r="D122" s="476"/>
      <c r="E122" s="515"/>
      <c r="F122" s="172"/>
      <c r="G122" s="172"/>
      <c r="H122" s="172"/>
      <c r="I122" s="172"/>
      <c r="J122" s="172"/>
      <c r="K122" s="104"/>
      <c r="L122" s="105">
        <f t="shared" si="74"/>
        <v>0</v>
      </c>
      <c r="M122" s="106">
        <f t="shared" si="75"/>
        <v>0</v>
      </c>
      <c r="N122" s="464">
        <f t="shared" si="75"/>
        <v>0</v>
      </c>
    </row>
    <row r="123" spans="1:15" x14ac:dyDescent="0.25">
      <c r="A123" s="102" t="s">
        <v>165</v>
      </c>
      <c r="B123" s="173" t="s">
        <v>108</v>
      </c>
      <c r="C123" s="174">
        <v>19999152</v>
      </c>
      <c r="D123" s="477">
        <v>275000</v>
      </c>
      <c r="E123" s="516">
        <f>[2]Rovatonként!K498</f>
        <v>2540000</v>
      </c>
      <c r="F123" s="174">
        <v>5951304</v>
      </c>
      <c r="G123" s="174"/>
      <c r="H123" s="174">
        <v>0</v>
      </c>
      <c r="I123" s="174"/>
      <c r="J123" s="174"/>
      <c r="K123" s="109"/>
      <c r="L123" s="160">
        <f t="shared" si="74"/>
        <v>5951304</v>
      </c>
      <c r="M123" s="161">
        <f t="shared" si="75"/>
        <v>8491304</v>
      </c>
      <c r="N123" s="472">
        <f>[2]Rovatonként!O498</f>
        <v>2690260.05</v>
      </c>
    </row>
    <row r="124" spans="1:15" x14ac:dyDescent="0.25">
      <c r="A124" s="102" t="s">
        <v>167</v>
      </c>
      <c r="B124" s="173" t="s">
        <v>347</v>
      </c>
      <c r="C124" s="174"/>
      <c r="D124" s="477"/>
      <c r="E124" s="516"/>
      <c r="F124" s="174"/>
      <c r="G124" s="174"/>
      <c r="H124" s="174"/>
      <c r="I124" s="174"/>
      <c r="J124" s="174"/>
      <c r="K124" s="109"/>
      <c r="L124" s="160">
        <f t="shared" si="74"/>
        <v>0</v>
      </c>
      <c r="M124" s="161">
        <f t="shared" si="75"/>
        <v>0</v>
      </c>
      <c r="N124" s="496">
        <f t="shared" si="75"/>
        <v>0</v>
      </c>
    </row>
    <row r="125" spans="1:15" x14ac:dyDescent="0.25">
      <c r="A125" s="102" t="s">
        <v>169</v>
      </c>
      <c r="B125" s="112" t="s">
        <v>348</v>
      </c>
      <c r="C125" s="174"/>
      <c r="D125" s="477">
        <v>11434087</v>
      </c>
      <c r="E125" s="516">
        <f>[2]Rovatonként!K559</f>
        <v>0</v>
      </c>
      <c r="F125" s="174">
        <v>89324</v>
      </c>
      <c r="G125" s="174"/>
      <c r="H125" s="174"/>
      <c r="I125" s="174"/>
      <c r="J125" s="174"/>
      <c r="K125" s="109"/>
      <c r="L125" s="160">
        <f t="shared" si="74"/>
        <v>89324</v>
      </c>
      <c r="M125" s="161">
        <f t="shared" si="75"/>
        <v>89324</v>
      </c>
      <c r="N125" s="472">
        <f>[2]Rovatonként!O559</f>
        <v>0</v>
      </c>
    </row>
    <row r="126" spans="1:15" x14ac:dyDescent="0.25">
      <c r="A126" s="102" t="s">
        <v>171</v>
      </c>
      <c r="B126" s="110" t="s">
        <v>349</v>
      </c>
      <c r="C126" s="174"/>
      <c r="D126" s="477"/>
      <c r="E126" s="516"/>
      <c r="F126" s="174"/>
      <c r="G126" s="174"/>
      <c r="H126" s="174"/>
      <c r="I126" s="174"/>
      <c r="J126" s="174"/>
      <c r="K126" s="109"/>
      <c r="L126" s="160">
        <f t="shared" si="74"/>
        <v>0</v>
      </c>
      <c r="M126" s="161">
        <f t="shared" si="75"/>
        <v>0</v>
      </c>
      <c r="N126" s="496">
        <f t="shared" si="75"/>
        <v>0</v>
      </c>
    </row>
    <row r="127" spans="1:15" ht="22.5" x14ac:dyDescent="0.25">
      <c r="A127" s="102" t="s">
        <v>350</v>
      </c>
      <c r="B127" s="175" t="s">
        <v>351</v>
      </c>
      <c r="C127" s="174"/>
      <c r="D127" s="477"/>
      <c r="E127" s="516"/>
      <c r="F127" s="174"/>
      <c r="G127" s="174"/>
      <c r="H127" s="174"/>
      <c r="I127" s="174"/>
      <c r="J127" s="174"/>
      <c r="K127" s="109"/>
      <c r="L127" s="160">
        <f t="shared" si="74"/>
        <v>0</v>
      </c>
      <c r="M127" s="161">
        <f t="shared" si="75"/>
        <v>0</v>
      </c>
      <c r="N127" s="496">
        <f t="shared" si="75"/>
        <v>0</v>
      </c>
    </row>
    <row r="128" spans="1:15" ht="22.5" x14ac:dyDescent="0.25">
      <c r="A128" s="102" t="s">
        <v>352</v>
      </c>
      <c r="B128" s="165" t="s">
        <v>325</v>
      </c>
      <c r="C128" s="174"/>
      <c r="D128" s="477"/>
      <c r="E128" s="516"/>
      <c r="F128" s="174"/>
      <c r="G128" s="174"/>
      <c r="H128" s="174"/>
      <c r="I128" s="174"/>
      <c r="J128" s="174"/>
      <c r="K128" s="109"/>
      <c r="L128" s="160">
        <f t="shared" si="74"/>
        <v>0</v>
      </c>
      <c r="M128" s="161">
        <f t="shared" si="75"/>
        <v>0</v>
      </c>
      <c r="N128" s="496">
        <f t="shared" si="75"/>
        <v>0</v>
      </c>
    </row>
    <row r="129" spans="1:14" x14ac:dyDescent="0.25">
      <c r="A129" s="102" t="s">
        <v>353</v>
      </c>
      <c r="B129" s="165" t="s">
        <v>354</v>
      </c>
      <c r="C129" s="174"/>
      <c r="D129" s="477"/>
      <c r="E129" s="516"/>
      <c r="F129" s="174"/>
      <c r="G129" s="174"/>
      <c r="H129" s="174"/>
      <c r="I129" s="174"/>
      <c r="J129" s="174"/>
      <c r="K129" s="109"/>
      <c r="L129" s="160">
        <f t="shared" si="74"/>
        <v>0</v>
      </c>
      <c r="M129" s="161">
        <f t="shared" si="75"/>
        <v>0</v>
      </c>
      <c r="N129" s="496">
        <f t="shared" si="75"/>
        <v>0</v>
      </c>
    </row>
    <row r="130" spans="1:14" x14ac:dyDescent="0.25">
      <c r="A130" s="102" t="s">
        <v>355</v>
      </c>
      <c r="B130" s="165" t="s">
        <v>356</v>
      </c>
      <c r="C130" s="174"/>
      <c r="D130" s="477"/>
      <c r="E130" s="516"/>
      <c r="F130" s="174"/>
      <c r="G130" s="174"/>
      <c r="H130" s="174"/>
      <c r="I130" s="174"/>
      <c r="J130" s="174"/>
      <c r="K130" s="109"/>
      <c r="L130" s="160">
        <f t="shared" si="74"/>
        <v>0</v>
      </c>
      <c r="M130" s="161">
        <f t="shared" si="75"/>
        <v>0</v>
      </c>
      <c r="N130" s="496">
        <f t="shared" si="75"/>
        <v>0</v>
      </c>
    </row>
    <row r="131" spans="1:14" ht="22.5" x14ac:dyDescent="0.25">
      <c r="A131" s="102" t="s">
        <v>357</v>
      </c>
      <c r="B131" s="165" t="s">
        <v>331</v>
      </c>
      <c r="C131" s="174"/>
      <c r="D131" s="477"/>
      <c r="E131" s="516"/>
      <c r="F131" s="174"/>
      <c r="G131" s="174"/>
      <c r="H131" s="174"/>
      <c r="I131" s="174"/>
      <c r="J131" s="174"/>
      <c r="K131" s="109"/>
      <c r="L131" s="160">
        <f t="shared" si="74"/>
        <v>0</v>
      </c>
      <c r="M131" s="161">
        <f t="shared" si="75"/>
        <v>0</v>
      </c>
      <c r="N131" s="496">
        <f t="shared" si="75"/>
        <v>0</v>
      </c>
    </row>
    <row r="132" spans="1:14" x14ac:dyDescent="0.25">
      <c r="A132" s="102" t="s">
        <v>358</v>
      </c>
      <c r="B132" s="165" t="s">
        <v>359</v>
      </c>
      <c r="C132" s="174"/>
      <c r="D132" s="477"/>
      <c r="E132" s="516"/>
      <c r="F132" s="174"/>
      <c r="G132" s="174"/>
      <c r="H132" s="174"/>
      <c r="I132" s="174"/>
      <c r="J132" s="174"/>
      <c r="K132" s="109"/>
      <c r="L132" s="160">
        <f t="shared" si="74"/>
        <v>0</v>
      </c>
      <c r="M132" s="161">
        <f t="shared" si="75"/>
        <v>0</v>
      </c>
      <c r="N132" s="496">
        <f t="shared" si="75"/>
        <v>0</v>
      </c>
    </row>
    <row r="133" spans="1:14" ht="23.25" thickBot="1" x14ac:dyDescent="0.3">
      <c r="A133" s="166" t="s">
        <v>360</v>
      </c>
      <c r="B133" s="165" t="s">
        <v>361</v>
      </c>
      <c r="C133" s="176"/>
      <c r="D133" s="478">
        <v>11434087</v>
      </c>
      <c r="E133" s="517">
        <f>[2]Rovatonként!K559</f>
        <v>0</v>
      </c>
      <c r="F133" s="176">
        <v>89324</v>
      </c>
      <c r="G133" s="176"/>
      <c r="H133" s="176"/>
      <c r="I133" s="176"/>
      <c r="J133" s="176"/>
      <c r="K133" s="114"/>
      <c r="L133" s="162">
        <f t="shared" si="74"/>
        <v>89324</v>
      </c>
      <c r="M133" s="163">
        <f t="shared" si="75"/>
        <v>89324</v>
      </c>
      <c r="N133" s="474">
        <f>[2]Rovatonként!O559</f>
        <v>0</v>
      </c>
    </row>
    <row r="134" spans="1:14" ht="16.5" thickBot="1" x14ac:dyDescent="0.3">
      <c r="A134" s="97" t="s">
        <v>34</v>
      </c>
      <c r="B134" s="177" t="s">
        <v>362</v>
      </c>
      <c r="C134" s="178">
        <f t="shared" ref="C134" si="76">+C99+C120</f>
        <v>97777075</v>
      </c>
      <c r="D134" s="479">
        <v>85421343</v>
      </c>
      <c r="E134" s="518">
        <f>+E99+E120</f>
        <v>72051639</v>
      </c>
      <c r="F134" s="99">
        <f t="shared" ref="F134:G134" si="77">+F99+F120</f>
        <v>7351599</v>
      </c>
      <c r="G134" s="99">
        <f t="shared" si="77"/>
        <v>162125</v>
      </c>
      <c r="H134" s="178">
        <f t="shared" ref="H134:N134" si="78">+H99+H120</f>
        <v>443029</v>
      </c>
      <c r="I134" s="178">
        <f t="shared" si="78"/>
        <v>0</v>
      </c>
      <c r="J134" s="178">
        <f t="shared" si="78"/>
        <v>0</v>
      </c>
      <c r="K134" s="99">
        <f t="shared" si="78"/>
        <v>0</v>
      </c>
      <c r="L134" s="99">
        <f t="shared" si="78"/>
        <v>7956753</v>
      </c>
      <c r="M134" s="100">
        <f>+M99+M120</f>
        <v>78018838</v>
      </c>
      <c r="N134" s="460">
        <f t="shared" si="78"/>
        <v>75481232.00999999</v>
      </c>
    </row>
    <row r="135" spans="1:14" ht="16.5" thickBot="1" x14ac:dyDescent="0.3">
      <c r="A135" s="97" t="s">
        <v>36</v>
      </c>
      <c r="B135" s="177" t="s">
        <v>363</v>
      </c>
      <c r="C135" s="178">
        <f t="shared" ref="C135" si="79">+C136+C137+C138</f>
        <v>0</v>
      </c>
      <c r="D135" s="479">
        <v>0</v>
      </c>
      <c r="E135" s="518">
        <f>+E136+E137+E138</f>
        <v>0</v>
      </c>
      <c r="F135" s="178">
        <f t="shared" ref="F135:G135" si="80">+F136+F137+F138</f>
        <v>0</v>
      </c>
      <c r="G135" s="178">
        <f t="shared" si="80"/>
        <v>0</v>
      </c>
      <c r="H135" s="178">
        <f t="shared" ref="H135:N135" si="81">+H136+H137+H138</f>
        <v>0</v>
      </c>
      <c r="I135" s="178">
        <f t="shared" si="81"/>
        <v>0</v>
      </c>
      <c r="J135" s="178">
        <f t="shared" si="81"/>
        <v>0</v>
      </c>
      <c r="K135" s="99">
        <f t="shared" si="81"/>
        <v>0</v>
      </c>
      <c r="L135" s="99">
        <f t="shared" si="81"/>
        <v>0</v>
      </c>
      <c r="M135" s="100">
        <f t="shared" si="81"/>
        <v>0</v>
      </c>
      <c r="N135" s="460">
        <f t="shared" si="81"/>
        <v>0</v>
      </c>
    </row>
    <row r="136" spans="1:14" x14ac:dyDescent="0.25">
      <c r="A136" s="102" t="s">
        <v>188</v>
      </c>
      <c r="B136" s="173" t="s">
        <v>364</v>
      </c>
      <c r="C136" s="174"/>
      <c r="D136" s="480"/>
      <c r="E136" s="519"/>
      <c r="F136" s="174"/>
      <c r="G136" s="174"/>
      <c r="H136" s="174"/>
      <c r="I136" s="174"/>
      <c r="J136" s="174"/>
      <c r="K136" s="109"/>
      <c r="L136" s="105">
        <f>F136+G136+H136+I136+J136+K136</f>
        <v>0</v>
      </c>
      <c r="M136" s="161">
        <f t="shared" ref="M136:N138" si="82">E136+L136</f>
        <v>0</v>
      </c>
      <c r="N136" s="496">
        <f t="shared" si="82"/>
        <v>0</v>
      </c>
    </row>
    <row r="137" spans="1:14" x14ac:dyDescent="0.25">
      <c r="A137" s="102" t="s">
        <v>190</v>
      </c>
      <c r="B137" s="173" t="s">
        <v>365</v>
      </c>
      <c r="C137" s="174"/>
      <c r="D137" s="480"/>
      <c r="E137" s="519"/>
      <c r="F137" s="174"/>
      <c r="G137" s="174"/>
      <c r="H137" s="174"/>
      <c r="I137" s="174"/>
      <c r="J137" s="174"/>
      <c r="K137" s="109"/>
      <c r="L137" s="105">
        <f>F137+G137+H137+I137+J137+K137</f>
        <v>0</v>
      </c>
      <c r="M137" s="161">
        <f t="shared" si="82"/>
        <v>0</v>
      </c>
      <c r="N137" s="496">
        <f t="shared" si="82"/>
        <v>0</v>
      </c>
    </row>
    <row r="138" spans="1:14" ht="16.5" thickBot="1" x14ac:dyDescent="0.3">
      <c r="A138" s="166" t="s">
        <v>192</v>
      </c>
      <c r="B138" s="173" t="s">
        <v>366</v>
      </c>
      <c r="C138" s="174"/>
      <c r="D138" s="480"/>
      <c r="E138" s="519"/>
      <c r="F138" s="174"/>
      <c r="G138" s="174"/>
      <c r="H138" s="174"/>
      <c r="I138" s="174"/>
      <c r="J138" s="174"/>
      <c r="K138" s="109"/>
      <c r="L138" s="105">
        <f>F138+G138+H138+I138+J138+K138</f>
        <v>0</v>
      </c>
      <c r="M138" s="161">
        <f t="shared" si="82"/>
        <v>0</v>
      </c>
      <c r="N138" s="496">
        <f t="shared" si="82"/>
        <v>0</v>
      </c>
    </row>
    <row r="139" spans="1:14" ht="16.5" thickBot="1" x14ac:dyDescent="0.3">
      <c r="A139" s="97" t="s">
        <v>38</v>
      </c>
      <c r="B139" s="177" t="s">
        <v>367</v>
      </c>
      <c r="C139" s="178">
        <f t="shared" ref="C139" si="83">SUM(C140:C145)</f>
        <v>0</v>
      </c>
      <c r="D139" s="479">
        <v>0</v>
      </c>
      <c r="E139" s="518">
        <f>SUM(E140:E145)</f>
        <v>0</v>
      </c>
      <c r="F139" s="178">
        <f t="shared" ref="F139:G139" si="84">SUM(F140:F145)</f>
        <v>0</v>
      </c>
      <c r="G139" s="178">
        <f t="shared" si="84"/>
        <v>0</v>
      </c>
      <c r="H139" s="178">
        <f t="shared" ref="H139:N139" si="85">SUM(H140:H145)</f>
        <v>0</v>
      </c>
      <c r="I139" s="178">
        <f t="shared" si="85"/>
        <v>0</v>
      </c>
      <c r="J139" s="178">
        <f t="shared" si="85"/>
        <v>0</v>
      </c>
      <c r="K139" s="99">
        <f t="shared" si="85"/>
        <v>0</v>
      </c>
      <c r="L139" s="99">
        <f t="shared" si="85"/>
        <v>0</v>
      </c>
      <c r="M139" s="100">
        <f t="shared" si="85"/>
        <v>0</v>
      </c>
      <c r="N139" s="460">
        <f t="shared" si="85"/>
        <v>0</v>
      </c>
    </row>
    <row r="140" spans="1:14" x14ac:dyDescent="0.25">
      <c r="A140" s="102" t="s">
        <v>203</v>
      </c>
      <c r="B140" s="179" t="s">
        <v>368</v>
      </c>
      <c r="C140" s="174"/>
      <c r="D140" s="480"/>
      <c r="E140" s="519"/>
      <c r="F140" s="174"/>
      <c r="G140" s="174"/>
      <c r="H140" s="174"/>
      <c r="I140" s="174"/>
      <c r="J140" s="174"/>
      <c r="K140" s="109"/>
      <c r="L140" s="160">
        <f t="shared" ref="L140:L145" si="86">F140+G140+H140+I140+J140+K140</f>
        <v>0</v>
      </c>
      <c r="M140" s="161">
        <f t="shared" ref="M140:N145" si="87">E140+L140</f>
        <v>0</v>
      </c>
      <c r="N140" s="496">
        <f t="shared" si="87"/>
        <v>0</v>
      </c>
    </row>
    <row r="141" spans="1:14" x14ac:dyDescent="0.25">
      <c r="A141" s="102" t="s">
        <v>205</v>
      </c>
      <c r="B141" s="179" t="s">
        <v>369</v>
      </c>
      <c r="C141" s="174"/>
      <c r="D141" s="480"/>
      <c r="E141" s="519"/>
      <c r="F141" s="174"/>
      <c r="G141" s="174"/>
      <c r="H141" s="174"/>
      <c r="I141" s="174"/>
      <c r="J141" s="174"/>
      <c r="K141" s="109"/>
      <c r="L141" s="160">
        <f t="shared" si="86"/>
        <v>0</v>
      </c>
      <c r="M141" s="161">
        <f t="shared" si="87"/>
        <v>0</v>
      </c>
      <c r="N141" s="496">
        <f t="shared" si="87"/>
        <v>0</v>
      </c>
    </row>
    <row r="142" spans="1:14" x14ac:dyDescent="0.25">
      <c r="A142" s="102" t="s">
        <v>207</v>
      </c>
      <c r="B142" s="179" t="s">
        <v>370</v>
      </c>
      <c r="C142" s="174"/>
      <c r="D142" s="480"/>
      <c r="E142" s="519"/>
      <c r="F142" s="174"/>
      <c r="G142" s="174"/>
      <c r="H142" s="174"/>
      <c r="I142" s="174"/>
      <c r="J142" s="174"/>
      <c r="K142" s="109"/>
      <c r="L142" s="160">
        <f t="shared" si="86"/>
        <v>0</v>
      </c>
      <c r="M142" s="161">
        <f t="shared" si="87"/>
        <v>0</v>
      </c>
      <c r="N142" s="496">
        <f t="shared" si="87"/>
        <v>0</v>
      </c>
    </row>
    <row r="143" spans="1:14" x14ac:dyDescent="0.25">
      <c r="A143" s="102" t="s">
        <v>209</v>
      </c>
      <c r="B143" s="179" t="s">
        <v>371</v>
      </c>
      <c r="C143" s="174"/>
      <c r="D143" s="480"/>
      <c r="E143" s="519"/>
      <c r="F143" s="174"/>
      <c r="G143" s="174"/>
      <c r="H143" s="174"/>
      <c r="I143" s="174"/>
      <c r="J143" s="174"/>
      <c r="K143" s="109"/>
      <c r="L143" s="160">
        <f t="shared" si="86"/>
        <v>0</v>
      </c>
      <c r="M143" s="161">
        <f t="shared" si="87"/>
        <v>0</v>
      </c>
      <c r="N143" s="496">
        <f t="shared" si="87"/>
        <v>0</v>
      </c>
    </row>
    <row r="144" spans="1:14" x14ac:dyDescent="0.25">
      <c r="A144" s="102" t="s">
        <v>211</v>
      </c>
      <c r="B144" s="179" t="s">
        <v>372</v>
      </c>
      <c r="C144" s="174"/>
      <c r="D144" s="480"/>
      <c r="E144" s="519"/>
      <c r="F144" s="174"/>
      <c r="G144" s="174"/>
      <c r="H144" s="174"/>
      <c r="I144" s="174"/>
      <c r="J144" s="174"/>
      <c r="K144" s="109"/>
      <c r="L144" s="160">
        <f t="shared" si="86"/>
        <v>0</v>
      </c>
      <c r="M144" s="161">
        <f t="shared" si="87"/>
        <v>0</v>
      </c>
      <c r="N144" s="496">
        <f t="shared" si="87"/>
        <v>0</v>
      </c>
    </row>
    <row r="145" spans="1:17" ht="16.5" thickBot="1" x14ac:dyDescent="0.3">
      <c r="A145" s="166" t="s">
        <v>213</v>
      </c>
      <c r="B145" s="179" t="s">
        <v>373</v>
      </c>
      <c r="C145" s="174"/>
      <c r="D145" s="480"/>
      <c r="E145" s="519"/>
      <c r="F145" s="174"/>
      <c r="G145" s="174"/>
      <c r="H145" s="174"/>
      <c r="I145" s="174"/>
      <c r="J145" s="174"/>
      <c r="K145" s="109"/>
      <c r="L145" s="160">
        <f t="shared" si="86"/>
        <v>0</v>
      </c>
      <c r="M145" s="161">
        <f t="shared" si="87"/>
        <v>0</v>
      </c>
      <c r="N145" s="496">
        <f t="shared" si="87"/>
        <v>0</v>
      </c>
    </row>
    <row r="146" spans="1:17" ht="16.5" thickBot="1" x14ac:dyDescent="0.3">
      <c r="A146" s="97" t="s">
        <v>40</v>
      </c>
      <c r="B146" s="177" t="s">
        <v>374</v>
      </c>
      <c r="C146" s="180">
        <f t="shared" ref="C146" si="88">+C147+C148+C149+C150</f>
        <v>2049434</v>
      </c>
      <c r="D146" s="481">
        <v>1519524</v>
      </c>
      <c r="E146" s="520">
        <f>+E147+E148+E149+E150</f>
        <v>810178</v>
      </c>
      <c r="F146" s="180">
        <f t="shared" ref="F146:G146" si="89">+F147+F148+F149+F150</f>
        <v>164198</v>
      </c>
      <c r="G146" s="180">
        <f t="shared" si="89"/>
        <v>0</v>
      </c>
      <c r="H146" s="180">
        <f t="shared" ref="H146:N146" si="90">+H147+H148+H149+H150</f>
        <v>-36157</v>
      </c>
      <c r="I146" s="180">
        <f t="shared" si="90"/>
        <v>0</v>
      </c>
      <c r="J146" s="180">
        <f t="shared" si="90"/>
        <v>0</v>
      </c>
      <c r="K146" s="118">
        <f t="shared" si="90"/>
        <v>0</v>
      </c>
      <c r="L146" s="118">
        <f t="shared" si="90"/>
        <v>128041</v>
      </c>
      <c r="M146" s="119">
        <f t="shared" si="90"/>
        <v>938219</v>
      </c>
      <c r="N146" s="463">
        <f t="shared" si="90"/>
        <v>699768</v>
      </c>
    </row>
    <row r="147" spans="1:17" x14ac:dyDescent="0.25">
      <c r="A147" s="102" t="s">
        <v>226</v>
      </c>
      <c r="B147" s="179" t="s">
        <v>375</v>
      </c>
      <c r="C147" s="174"/>
      <c r="D147" s="480"/>
      <c r="E147" s="493"/>
      <c r="F147" s="174">
        <v>0</v>
      </c>
      <c r="G147" s="174"/>
      <c r="H147" s="174"/>
      <c r="I147" s="174"/>
      <c r="J147" s="174"/>
      <c r="K147" s="109"/>
      <c r="L147" s="160"/>
      <c r="M147" s="161"/>
      <c r="N147" s="496"/>
    </row>
    <row r="148" spans="1:17" x14ac:dyDescent="0.25">
      <c r="A148" s="102" t="s">
        <v>228</v>
      </c>
      <c r="B148" s="179" t="s">
        <v>376</v>
      </c>
      <c r="C148" s="174">
        <v>2049434</v>
      </c>
      <c r="D148" s="480">
        <v>1519524</v>
      </c>
      <c r="E148" s="519">
        <f>[2]Rovatonként!K562</f>
        <v>810178</v>
      </c>
      <c r="F148" s="174">
        <v>164198</v>
      </c>
      <c r="G148" s="174"/>
      <c r="H148" s="174">
        <v>-36157</v>
      </c>
      <c r="I148" s="174"/>
      <c r="J148" s="174"/>
      <c r="K148" s="109"/>
      <c r="L148" s="160">
        <f>F148+G148+H148+I148+J148+K148</f>
        <v>128041</v>
      </c>
      <c r="M148" s="161">
        <f>E148+L148</f>
        <v>938219</v>
      </c>
      <c r="N148" s="472">
        <f>[2]Rovatonként!O562</f>
        <v>699768</v>
      </c>
    </row>
    <row r="149" spans="1:17" x14ac:dyDescent="0.25">
      <c r="A149" s="102" t="s">
        <v>230</v>
      </c>
      <c r="B149" s="179" t="s">
        <v>377</v>
      </c>
      <c r="C149" s="174"/>
      <c r="D149" s="480"/>
      <c r="E149" s="519"/>
      <c r="F149" s="174"/>
      <c r="G149" s="174"/>
      <c r="H149" s="174"/>
      <c r="I149" s="174"/>
      <c r="J149" s="174"/>
      <c r="K149" s="109"/>
      <c r="L149" s="160">
        <f>F149+G149+H149+I149+J149+K149</f>
        <v>0</v>
      </c>
      <c r="M149" s="161">
        <f>E149+L149</f>
        <v>0</v>
      </c>
      <c r="N149" s="496">
        <f>F149+M149</f>
        <v>0</v>
      </c>
    </row>
    <row r="150" spans="1:17" ht="16.5" thickBot="1" x14ac:dyDescent="0.3">
      <c r="A150" s="166" t="s">
        <v>232</v>
      </c>
      <c r="B150" s="181" t="s">
        <v>378</v>
      </c>
      <c r="C150" s="174"/>
      <c r="D150" s="480"/>
      <c r="E150" s="519"/>
      <c r="F150" s="174"/>
      <c r="G150" s="174"/>
      <c r="H150" s="174"/>
      <c r="I150" s="174"/>
      <c r="J150" s="174"/>
      <c r="K150" s="109"/>
      <c r="L150" s="160">
        <f>F150+G150+H150+I150+J150+K150</f>
        <v>0</v>
      </c>
      <c r="M150" s="161">
        <f>E150+L150</f>
        <v>0</v>
      </c>
      <c r="N150" s="496">
        <f>F150+M150</f>
        <v>0</v>
      </c>
    </row>
    <row r="151" spans="1:17" ht="16.5" thickBot="1" x14ac:dyDescent="0.3">
      <c r="A151" s="97" t="s">
        <v>41</v>
      </c>
      <c r="B151" s="177" t="s">
        <v>379</v>
      </c>
      <c r="C151" s="183">
        <f t="shared" ref="C151" si="91">SUM(C152:C156)</f>
        <v>0</v>
      </c>
      <c r="D151" s="482">
        <v>0</v>
      </c>
      <c r="E151" s="521">
        <f>SUM(E152:E156)</f>
        <v>0</v>
      </c>
      <c r="F151" s="183">
        <f t="shared" ref="F151:G151" si="92">SUM(F152:F156)</f>
        <v>0</v>
      </c>
      <c r="G151" s="183">
        <f t="shared" si="92"/>
        <v>0</v>
      </c>
      <c r="H151" s="183">
        <f t="shared" ref="H151:N151" si="93">SUM(H152:H156)</f>
        <v>0</v>
      </c>
      <c r="I151" s="183">
        <f t="shared" si="93"/>
        <v>0</v>
      </c>
      <c r="J151" s="183">
        <f t="shared" si="93"/>
        <v>0</v>
      </c>
      <c r="K151" s="182">
        <f t="shared" si="93"/>
        <v>0</v>
      </c>
      <c r="L151" s="182">
        <f t="shared" si="93"/>
        <v>0</v>
      </c>
      <c r="M151" s="184">
        <f t="shared" si="93"/>
        <v>0</v>
      </c>
      <c r="N151" s="499">
        <f t="shared" si="93"/>
        <v>0</v>
      </c>
    </row>
    <row r="152" spans="1:17" x14ac:dyDescent="0.25">
      <c r="A152" s="102" t="s">
        <v>238</v>
      </c>
      <c r="B152" s="179" t="s">
        <v>380</v>
      </c>
      <c r="C152" s="174"/>
      <c r="D152" s="480"/>
      <c r="E152" s="522"/>
      <c r="F152" s="174"/>
      <c r="G152" s="174"/>
      <c r="H152" s="174"/>
      <c r="I152" s="174"/>
      <c r="J152" s="174"/>
      <c r="K152" s="109"/>
      <c r="L152" s="160">
        <f t="shared" ref="L152:L158" si="94">F152+G152+H152+I152+J152+K152</f>
        <v>0</v>
      </c>
      <c r="M152" s="161">
        <f t="shared" ref="M152:N158" si="95">E152+L152</f>
        <v>0</v>
      </c>
      <c r="N152" s="496">
        <f t="shared" si="95"/>
        <v>0</v>
      </c>
    </row>
    <row r="153" spans="1:17" x14ac:dyDescent="0.25">
      <c r="A153" s="102" t="s">
        <v>240</v>
      </c>
      <c r="B153" s="179" t="s">
        <v>381</v>
      </c>
      <c r="C153" s="174"/>
      <c r="D153" s="480"/>
      <c r="E153" s="522"/>
      <c r="F153" s="174"/>
      <c r="G153" s="174"/>
      <c r="H153" s="174"/>
      <c r="I153" s="174"/>
      <c r="J153" s="174"/>
      <c r="K153" s="109"/>
      <c r="L153" s="160">
        <f t="shared" si="94"/>
        <v>0</v>
      </c>
      <c r="M153" s="161">
        <f t="shared" si="95"/>
        <v>0</v>
      </c>
      <c r="N153" s="496">
        <f t="shared" si="95"/>
        <v>0</v>
      </c>
    </row>
    <row r="154" spans="1:17" x14ac:dyDescent="0.25">
      <c r="A154" s="102" t="s">
        <v>242</v>
      </c>
      <c r="B154" s="179" t="s">
        <v>382</v>
      </c>
      <c r="C154" s="174"/>
      <c r="D154" s="480"/>
      <c r="E154" s="522"/>
      <c r="F154" s="174"/>
      <c r="G154" s="174"/>
      <c r="H154" s="174"/>
      <c r="I154" s="174"/>
      <c r="J154" s="174"/>
      <c r="K154" s="109"/>
      <c r="L154" s="160">
        <f t="shared" si="94"/>
        <v>0</v>
      </c>
      <c r="M154" s="161">
        <f t="shared" si="95"/>
        <v>0</v>
      </c>
      <c r="N154" s="496">
        <f t="shared" si="95"/>
        <v>0</v>
      </c>
    </row>
    <row r="155" spans="1:17" ht="22.5" x14ac:dyDescent="0.25">
      <c r="A155" s="102" t="s">
        <v>244</v>
      </c>
      <c r="B155" s="179" t="s">
        <v>383</v>
      </c>
      <c r="C155" s="174"/>
      <c r="D155" s="480"/>
      <c r="E155" s="522"/>
      <c r="F155" s="174"/>
      <c r="G155" s="174"/>
      <c r="H155" s="174"/>
      <c r="I155" s="174"/>
      <c r="J155" s="174"/>
      <c r="K155" s="109"/>
      <c r="L155" s="160">
        <f t="shared" si="94"/>
        <v>0</v>
      </c>
      <c r="M155" s="161">
        <f t="shared" si="95"/>
        <v>0</v>
      </c>
      <c r="N155" s="496">
        <f t="shared" si="95"/>
        <v>0</v>
      </c>
    </row>
    <row r="156" spans="1:17" ht="16.5" thickBot="1" x14ac:dyDescent="0.3">
      <c r="A156" s="102" t="s">
        <v>384</v>
      </c>
      <c r="B156" s="179" t="s">
        <v>385</v>
      </c>
      <c r="C156" s="176"/>
      <c r="D156" s="483"/>
      <c r="E156" s="522"/>
      <c r="F156" s="174"/>
      <c r="G156" s="176"/>
      <c r="H156" s="176"/>
      <c r="I156" s="176"/>
      <c r="J156" s="176"/>
      <c r="K156" s="114"/>
      <c r="L156" s="162">
        <f t="shared" si="94"/>
        <v>0</v>
      </c>
      <c r="M156" s="163">
        <f t="shared" si="95"/>
        <v>0</v>
      </c>
      <c r="N156" s="495">
        <f t="shared" si="95"/>
        <v>0</v>
      </c>
    </row>
    <row r="157" spans="1:17" ht="16.5" thickBot="1" x14ac:dyDescent="0.3">
      <c r="A157" s="97" t="s">
        <v>43</v>
      </c>
      <c r="B157" s="177" t="s">
        <v>386</v>
      </c>
      <c r="C157" s="186"/>
      <c r="D157" s="484"/>
      <c r="E157" s="523"/>
      <c r="F157" s="186"/>
      <c r="G157" s="186"/>
      <c r="H157" s="186"/>
      <c r="I157" s="186"/>
      <c r="J157" s="186"/>
      <c r="K157" s="185"/>
      <c r="L157" s="182">
        <f t="shared" si="94"/>
        <v>0</v>
      </c>
      <c r="M157" s="187">
        <f t="shared" si="95"/>
        <v>0</v>
      </c>
      <c r="N157" s="500">
        <f t="shared" si="95"/>
        <v>0</v>
      </c>
    </row>
    <row r="158" spans="1:17" ht="16.5" thickBot="1" x14ac:dyDescent="0.3">
      <c r="A158" s="97" t="s">
        <v>45</v>
      </c>
      <c r="B158" s="177" t="s">
        <v>387</v>
      </c>
      <c r="C158" s="188"/>
      <c r="D158" s="485"/>
      <c r="E158" s="523"/>
      <c r="F158" s="186"/>
      <c r="G158" s="188"/>
      <c r="H158" s="188"/>
      <c r="I158" s="188"/>
      <c r="J158" s="188"/>
      <c r="K158" s="189"/>
      <c r="L158" s="190">
        <f t="shared" si="94"/>
        <v>0</v>
      </c>
      <c r="M158" s="106">
        <f t="shared" si="95"/>
        <v>0</v>
      </c>
      <c r="N158" s="464">
        <f t="shared" si="95"/>
        <v>0</v>
      </c>
    </row>
    <row r="159" spans="1:17" ht="16.5" thickBot="1" x14ac:dyDescent="0.3">
      <c r="A159" s="97" t="s">
        <v>47</v>
      </c>
      <c r="B159" s="177" t="s">
        <v>388</v>
      </c>
      <c r="C159" s="192">
        <f t="shared" ref="C159" si="96">+C135+C139+C146+C151+C157+C158</f>
        <v>2049434</v>
      </c>
      <c r="D159" s="486">
        <v>1519524</v>
      </c>
      <c r="E159" s="524">
        <f>+E135+E139+E146+E151+E157+E158</f>
        <v>810178</v>
      </c>
      <c r="F159" s="192">
        <f t="shared" ref="F159:G159" si="97">+F135+F139+F146+F151+F157+F158</f>
        <v>164198</v>
      </c>
      <c r="G159" s="192">
        <f t="shared" si="97"/>
        <v>0</v>
      </c>
      <c r="H159" s="192">
        <f t="shared" ref="H159:N159" si="98">+H135+H139+H146+H151+H157+H158</f>
        <v>-36157</v>
      </c>
      <c r="I159" s="192">
        <f t="shared" si="98"/>
        <v>0</v>
      </c>
      <c r="J159" s="192">
        <f t="shared" si="98"/>
        <v>0</v>
      </c>
      <c r="K159" s="191">
        <f t="shared" si="98"/>
        <v>0</v>
      </c>
      <c r="L159" s="191">
        <f t="shared" si="98"/>
        <v>128041</v>
      </c>
      <c r="M159" s="193">
        <f t="shared" si="98"/>
        <v>938219</v>
      </c>
      <c r="N159" s="501">
        <f t="shared" si="98"/>
        <v>699768</v>
      </c>
      <c r="O159" s="194"/>
      <c r="P159" s="194"/>
      <c r="Q159" s="194"/>
    </row>
    <row r="160" spans="1:17" s="101" customFormat="1" ht="13.5" thickBot="1" x14ac:dyDescent="0.25">
      <c r="A160" s="195" t="s">
        <v>49</v>
      </c>
      <c r="B160" s="196" t="s">
        <v>389</v>
      </c>
      <c r="C160" s="192">
        <f t="shared" ref="C160" si="99">+C134+C159</f>
        <v>99826509</v>
      </c>
      <c r="D160" s="486">
        <v>86940867</v>
      </c>
      <c r="E160" s="524">
        <f>+E134+E159</f>
        <v>72861817</v>
      </c>
      <c r="F160" s="192">
        <f t="shared" ref="F160:G160" si="100">+F134+F159</f>
        <v>7515797</v>
      </c>
      <c r="G160" s="192">
        <f t="shared" si="100"/>
        <v>162125</v>
      </c>
      <c r="H160" s="192">
        <f t="shared" ref="H160:N160" si="101">+H134+H159</f>
        <v>406872</v>
      </c>
      <c r="I160" s="192">
        <f t="shared" si="101"/>
        <v>0</v>
      </c>
      <c r="J160" s="192">
        <f t="shared" si="101"/>
        <v>0</v>
      </c>
      <c r="K160" s="191">
        <f t="shared" si="101"/>
        <v>0</v>
      </c>
      <c r="L160" s="191">
        <f t="shared" si="101"/>
        <v>8084794</v>
      </c>
      <c r="M160" s="193">
        <f t="shared" si="101"/>
        <v>78957057</v>
      </c>
      <c r="N160" s="501">
        <f t="shared" si="101"/>
        <v>76181000.00999999</v>
      </c>
    </row>
    <row r="161" spans="1:14" x14ac:dyDescent="0.25">
      <c r="D161" s="199"/>
      <c r="E161" s="197">
        <f>E92-E160</f>
        <v>0</v>
      </c>
      <c r="F161" s="198"/>
      <c r="G161" s="198"/>
      <c r="H161" s="198"/>
      <c r="I161" s="198"/>
      <c r="J161" s="198"/>
      <c r="K161" s="198"/>
      <c r="L161" s="198"/>
      <c r="M161" s="199">
        <f>M92-M160</f>
        <v>0</v>
      </c>
      <c r="N161" s="199">
        <f>N92-N160</f>
        <v>-9.9999904632568359E-3</v>
      </c>
    </row>
    <row r="162" spans="1:14" x14ac:dyDescent="0.25">
      <c r="A162" s="676" t="s">
        <v>390</v>
      </c>
      <c r="B162" s="676"/>
      <c r="C162" s="676"/>
      <c r="D162" s="676"/>
      <c r="E162" s="676"/>
      <c r="F162" s="676"/>
      <c r="G162" s="676"/>
      <c r="H162" s="676"/>
      <c r="I162" s="676"/>
      <c r="J162" s="676"/>
      <c r="K162" s="676"/>
      <c r="L162" s="676"/>
      <c r="M162" s="676"/>
    </row>
    <row r="163" spans="1:14" ht="16.5" thickBot="1" x14ac:dyDescent="0.3">
      <c r="A163" s="657" t="s">
        <v>391</v>
      </c>
      <c r="B163" s="657"/>
      <c r="C163" s="390"/>
      <c r="D163" s="200" t="str">
        <f>D95</f>
        <v>Forintban</v>
      </c>
      <c r="E163" s="200"/>
      <c r="M163" s="200" t="str">
        <f>M95</f>
        <v>Forintban</v>
      </c>
      <c r="N163" s="200" t="str">
        <f>N95</f>
        <v>Forintban!</v>
      </c>
    </row>
    <row r="164" spans="1:14" ht="21.75" thickBot="1" x14ac:dyDescent="0.3">
      <c r="A164" s="97">
        <v>1</v>
      </c>
      <c r="B164" s="201" t="s">
        <v>392</v>
      </c>
      <c r="C164" s="202">
        <f>+C67-C134</f>
        <v>-28500223</v>
      </c>
      <c r="D164" s="202">
        <f t="shared" ref="D164" si="102">+D67-D134</f>
        <v>18550711</v>
      </c>
      <c r="E164" s="202">
        <f>+E67-E134</f>
        <v>-24305573</v>
      </c>
      <c r="F164" s="99">
        <f t="shared" ref="F164:M164" si="103">+F67-F134</f>
        <v>36157</v>
      </c>
      <c r="G164" s="99">
        <f t="shared" si="103"/>
        <v>0</v>
      </c>
      <c r="H164" s="99">
        <f t="shared" si="103"/>
        <v>-2725479</v>
      </c>
      <c r="I164" s="99">
        <f t="shared" si="103"/>
        <v>0</v>
      </c>
      <c r="J164" s="99">
        <f t="shared" si="103"/>
        <v>0</v>
      </c>
      <c r="K164" s="99">
        <f t="shared" si="103"/>
        <v>0</v>
      </c>
      <c r="L164" s="99">
        <f t="shared" si="103"/>
        <v>-2689322</v>
      </c>
      <c r="M164" s="100">
        <f t="shared" si="103"/>
        <v>-25005341</v>
      </c>
      <c r="N164" s="100">
        <f t="shared" ref="N164" si="104">+N67-N134</f>
        <v>-27374055.00999999</v>
      </c>
    </row>
    <row r="165" spans="1:14" ht="32.25" thickBot="1" x14ac:dyDescent="0.3">
      <c r="A165" s="97" t="s">
        <v>32</v>
      </c>
      <c r="B165" s="201" t="s">
        <v>393</v>
      </c>
      <c r="C165" s="99">
        <f>+C91-C159</f>
        <v>34321008</v>
      </c>
      <c r="D165" s="99">
        <f t="shared" ref="D165" si="105">+D91-D159</f>
        <v>5888483</v>
      </c>
      <c r="E165" s="99">
        <f>+E91-E159</f>
        <v>24305573</v>
      </c>
      <c r="F165" s="99">
        <f t="shared" ref="F165:M165" si="106">+F91-F159</f>
        <v>-128041</v>
      </c>
      <c r="G165" s="99">
        <f t="shared" si="106"/>
        <v>0</v>
      </c>
      <c r="H165" s="99">
        <f t="shared" si="106"/>
        <v>827809</v>
      </c>
      <c r="I165" s="99">
        <f t="shared" si="106"/>
        <v>0</v>
      </c>
      <c r="J165" s="99">
        <f t="shared" si="106"/>
        <v>0</v>
      </c>
      <c r="K165" s="99">
        <f t="shared" si="106"/>
        <v>0</v>
      </c>
      <c r="L165" s="99">
        <f t="shared" si="106"/>
        <v>699768</v>
      </c>
      <c r="M165" s="100">
        <f t="shared" si="106"/>
        <v>25005341</v>
      </c>
      <c r="N165" s="100">
        <f t="shared" ref="N165" si="107">+N91-N159</f>
        <v>27374055</v>
      </c>
    </row>
  </sheetData>
  <mergeCells count="21">
    <mergeCell ref="D7:D8"/>
    <mergeCell ref="E7:M7"/>
    <mergeCell ref="A162:M162"/>
    <mergeCell ref="N7:N8"/>
    <mergeCell ref="A1:N1"/>
    <mergeCell ref="A3:N3"/>
    <mergeCell ref="A5:N5"/>
    <mergeCell ref="A2:M2"/>
    <mergeCell ref="A6:B6"/>
    <mergeCell ref="A7:A8"/>
    <mergeCell ref="B7:B8"/>
    <mergeCell ref="C7:C8"/>
    <mergeCell ref="N96:N97"/>
    <mergeCell ref="A163:B163"/>
    <mergeCell ref="A94:M94"/>
    <mergeCell ref="A95:B95"/>
    <mergeCell ref="A96:A97"/>
    <mergeCell ref="B96:B97"/>
    <mergeCell ref="E96:M96"/>
    <mergeCell ref="D96:D97"/>
    <mergeCell ref="C96:C97"/>
  </mergeCells>
  <pageMargins left="0.7" right="0.7" top="0.75" bottom="0.75" header="0.3" footer="0.3"/>
  <pageSetup paperSize="9" scale="54" orientation="portrait" r:id="rId1"/>
  <headerFooter>
    <oddHeader>&amp;C&amp;P</oddHeader>
  </headerFooter>
  <rowBreaks count="1" manualBreakCount="1">
    <brk id="87" max="13" man="1"/>
  </rowBreaks>
  <colBreaks count="1" manualBreakCount="1">
    <brk id="14" max="1048575" man="1"/>
  </colBreaks>
  <ignoredErrors>
    <ignoredError sqref="D10:D9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6"/>
  <sheetViews>
    <sheetView tabSelected="1" view="pageBreakPreview" zoomScale="85" zoomScaleNormal="100" zoomScaleSheetLayoutView="85" workbookViewId="0">
      <selection sqref="A1:O1"/>
    </sheetView>
  </sheetViews>
  <sheetFormatPr defaultColWidth="11.21875" defaultRowHeight="15" x14ac:dyDescent="0.2"/>
  <cols>
    <col min="1" max="1" width="4.44140625" customWidth="1"/>
    <col min="2" max="2" width="67.88671875" customWidth="1"/>
    <col min="3" max="7" width="15.6640625" customWidth="1"/>
    <col min="8" max="8" width="0.109375" customWidth="1"/>
    <col min="9" max="13" width="11.21875" customWidth="1"/>
    <col min="14" max="14" width="0.109375" customWidth="1"/>
    <col min="15" max="25" width="11.21875" customWidth="1"/>
    <col min="26" max="26" width="0.109375" customWidth="1"/>
    <col min="27" max="37" width="11.21875" customWidth="1"/>
    <col min="38" max="38" width="0.109375" customWidth="1"/>
    <col min="39" max="49" width="11.21875" customWidth="1"/>
  </cols>
  <sheetData>
    <row r="1" spans="1:8" ht="15.75" x14ac:dyDescent="0.25">
      <c r="A1" s="31"/>
      <c r="B1" s="758" t="s">
        <v>1511</v>
      </c>
      <c r="C1" s="759"/>
      <c r="D1" s="759"/>
      <c r="E1" s="759"/>
      <c r="F1" s="759"/>
      <c r="G1" s="760"/>
    </row>
    <row r="2" spans="1:8" x14ac:dyDescent="0.2">
      <c r="A2" s="32"/>
      <c r="B2" s="33"/>
      <c r="C2" s="34"/>
      <c r="D2" s="35"/>
      <c r="E2" s="35"/>
      <c r="F2" s="35"/>
    </row>
    <row r="3" spans="1:8" ht="42" customHeight="1" x14ac:dyDescent="0.2">
      <c r="A3" s="761" t="s">
        <v>1420</v>
      </c>
      <c r="B3" s="762"/>
      <c r="C3" s="762"/>
      <c r="D3" s="762"/>
      <c r="E3" s="762"/>
      <c r="F3" s="762"/>
      <c r="G3" s="762"/>
    </row>
    <row r="4" spans="1:8" x14ac:dyDescent="0.2">
      <c r="A4" s="763"/>
      <c r="B4" s="764"/>
      <c r="C4" s="764"/>
      <c r="D4" s="764"/>
      <c r="E4" s="764"/>
      <c r="F4" s="764"/>
    </row>
    <row r="5" spans="1:8" ht="15.75" thickBot="1" x14ac:dyDescent="0.25">
      <c r="A5" s="36"/>
      <c r="B5" s="37"/>
      <c r="C5" s="765"/>
      <c r="D5" s="764"/>
      <c r="E5" s="38"/>
      <c r="F5" s="766" t="s">
        <v>1495</v>
      </c>
      <c r="G5" s="760"/>
    </row>
    <row r="6" spans="1:8" ht="15" customHeight="1" x14ac:dyDescent="0.2">
      <c r="A6" s="767" t="s">
        <v>0</v>
      </c>
      <c r="B6" s="769" t="s">
        <v>1</v>
      </c>
      <c r="C6" s="771" t="s">
        <v>696</v>
      </c>
      <c r="D6" s="771" t="s">
        <v>1492</v>
      </c>
      <c r="E6" s="754" t="s">
        <v>1493</v>
      </c>
      <c r="F6" s="754" t="s">
        <v>1494</v>
      </c>
      <c r="G6" s="756" t="s">
        <v>1439</v>
      </c>
    </row>
    <row r="7" spans="1:8" ht="41.25" customHeight="1" thickBot="1" x14ac:dyDescent="0.25">
      <c r="A7" s="768"/>
      <c r="B7" s="770"/>
      <c r="C7" s="772"/>
      <c r="D7" s="772"/>
      <c r="E7" s="755"/>
      <c r="F7" s="755"/>
      <c r="G7" s="757"/>
    </row>
    <row r="8" spans="1:8" ht="15.75" x14ac:dyDescent="0.25">
      <c r="A8" s="627">
        <v>1</v>
      </c>
      <c r="B8" s="628" t="s">
        <v>1417</v>
      </c>
      <c r="C8" s="629" t="s">
        <v>81</v>
      </c>
      <c r="D8" s="457">
        <v>2834040</v>
      </c>
      <c r="E8" s="457">
        <v>785642</v>
      </c>
      <c r="F8" s="457">
        <v>831612</v>
      </c>
      <c r="G8" s="630">
        <v>831612</v>
      </c>
    </row>
    <row r="9" spans="1:8" ht="15" customHeight="1" x14ac:dyDescent="0.25">
      <c r="A9" s="631">
        <v>2</v>
      </c>
      <c r="B9" s="632" t="s">
        <v>84</v>
      </c>
      <c r="C9" s="458" t="s">
        <v>82</v>
      </c>
      <c r="D9" s="456">
        <v>1879000</v>
      </c>
      <c r="E9" s="456">
        <v>912000</v>
      </c>
      <c r="F9" s="456">
        <v>1473000</v>
      </c>
      <c r="G9" s="633">
        <v>1473000</v>
      </c>
    </row>
    <row r="10" spans="1:8" ht="15.75" customHeight="1" x14ac:dyDescent="0.25">
      <c r="A10" s="631">
        <v>3</v>
      </c>
      <c r="B10" s="41"/>
      <c r="C10" s="459"/>
      <c r="D10" s="40"/>
      <c r="E10" s="40"/>
      <c r="F10" s="40"/>
      <c r="G10" s="633"/>
    </row>
    <row r="11" spans="1:8" ht="16.5" thickBot="1" x14ac:dyDescent="0.3">
      <c r="A11" s="634">
        <v>4</v>
      </c>
      <c r="B11" s="635"/>
      <c r="C11" s="636"/>
      <c r="D11" s="637"/>
      <c r="E11" s="637"/>
      <c r="F11" s="637"/>
      <c r="G11" s="638"/>
    </row>
    <row r="12" spans="1:8" ht="16.5" thickBot="1" x14ac:dyDescent="0.25">
      <c r="A12" s="639">
        <v>5</v>
      </c>
      <c r="B12" s="640" t="s">
        <v>83</v>
      </c>
      <c r="C12" s="641"/>
      <c r="D12" s="642">
        <f>SUM(D8:D11)</f>
        <v>4713040</v>
      </c>
      <c r="E12" s="642">
        <f t="shared" ref="E12:G12" si="0">SUM(E8:E11)</f>
        <v>1697642</v>
      </c>
      <c r="F12" s="642">
        <f t="shared" si="0"/>
        <v>2304612</v>
      </c>
      <c r="G12" s="642">
        <f t="shared" si="0"/>
        <v>2304612</v>
      </c>
      <c r="H12" s="40">
        <f>SUM(H8:H11)</f>
        <v>0</v>
      </c>
    </row>
    <row r="14" spans="1:8" x14ac:dyDescent="0.2">
      <c r="B14" s="42"/>
    </row>
    <row r="15" spans="1:8" x14ac:dyDescent="0.2">
      <c r="B15" s="42"/>
    </row>
    <row r="16" spans="1:8" x14ac:dyDescent="0.2">
      <c r="B16" s="39"/>
    </row>
  </sheetData>
  <mergeCells count="12">
    <mergeCell ref="F6:F7"/>
    <mergeCell ref="G6:G7"/>
    <mergeCell ref="B1:G1"/>
    <mergeCell ref="A3:G3"/>
    <mergeCell ref="A4:F4"/>
    <mergeCell ref="C5:D5"/>
    <mergeCell ref="F5:G5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scale="64" orientation="landscape" r:id="rId1"/>
  <headerFooter>
    <oddHeader>&amp;C&amp;P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957"/>
  <sheetViews>
    <sheetView tabSelected="1" view="pageBreakPreview" zoomScale="85" zoomScaleNormal="80" zoomScaleSheetLayoutView="85" zoomScalePageLayoutView="70" workbookViewId="0">
      <selection sqref="A1:O1"/>
    </sheetView>
  </sheetViews>
  <sheetFormatPr defaultColWidth="11.21875" defaultRowHeight="15" x14ac:dyDescent="0.2"/>
  <cols>
    <col min="1" max="1" width="2.88671875" customWidth="1"/>
    <col min="2" max="2" width="54.21875" customWidth="1"/>
    <col min="3" max="3" width="12.33203125" customWidth="1"/>
    <col min="4" max="4" width="12.88671875" customWidth="1"/>
    <col min="5" max="5" width="12.44140625" customWidth="1"/>
    <col min="6" max="6" width="12.5546875" customWidth="1"/>
    <col min="7" max="7" width="6.21875" customWidth="1"/>
    <col min="8" max="8" width="7.44140625" customWidth="1"/>
    <col min="9" max="9" width="8.33203125" customWidth="1"/>
    <col min="10" max="21" width="6.21875" customWidth="1"/>
  </cols>
  <sheetData>
    <row r="1" spans="1:6" ht="14.25" customHeight="1" x14ac:dyDescent="0.25">
      <c r="A1" s="773" t="s">
        <v>1512</v>
      </c>
      <c r="B1" s="773"/>
      <c r="C1" s="773"/>
      <c r="D1" s="773"/>
      <c r="E1" s="773"/>
      <c r="F1" s="773"/>
    </row>
    <row r="2" spans="1:6" ht="14.25" customHeight="1" x14ac:dyDescent="0.2">
      <c r="A2" s="52"/>
      <c r="B2" s="52"/>
      <c r="C2" s="52"/>
      <c r="D2" s="52"/>
      <c r="E2" s="52"/>
      <c r="F2" s="52"/>
    </row>
    <row r="3" spans="1:6" ht="69" customHeight="1" x14ac:dyDescent="0.2">
      <c r="B3" s="761" t="s">
        <v>1464</v>
      </c>
      <c r="C3" s="764"/>
      <c r="D3" s="764"/>
      <c r="E3" s="764"/>
      <c r="F3" s="764"/>
    </row>
    <row r="4" spans="1:6" ht="12.75" customHeight="1" x14ac:dyDescent="0.2">
      <c r="A4" s="347"/>
      <c r="B4" s="347"/>
      <c r="C4" s="348"/>
      <c r="D4" s="348"/>
      <c r="E4" s="348"/>
      <c r="F4" s="348"/>
    </row>
    <row r="5" spans="1:6" ht="51" customHeight="1" x14ac:dyDescent="0.2">
      <c r="A5" s="625"/>
      <c r="B5" s="626" t="s">
        <v>85</v>
      </c>
      <c r="C5" s="578" t="s">
        <v>1488</v>
      </c>
      <c r="D5" s="578" t="s">
        <v>1489</v>
      </c>
      <c r="E5" s="578" t="s">
        <v>1490</v>
      </c>
      <c r="F5" s="578" t="s">
        <v>1491</v>
      </c>
    </row>
    <row r="6" spans="1:6" ht="30.75" customHeight="1" x14ac:dyDescent="0.2">
      <c r="A6" s="49">
        <v>1</v>
      </c>
      <c r="B6" s="53" t="s">
        <v>86</v>
      </c>
      <c r="C6" s="45">
        <v>25045124</v>
      </c>
      <c r="D6" s="45">
        <v>22000000</v>
      </c>
      <c r="E6" s="45">
        <v>22000000</v>
      </c>
      <c r="F6" s="45">
        <v>22000000</v>
      </c>
    </row>
    <row r="7" spans="1:6" ht="24" customHeight="1" x14ac:dyDescent="0.2">
      <c r="A7" s="49">
        <v>2</v>
      </c>
      <c r="B7" s="54" t="s">
        <v>87</v>
      </c>
      <c r="C7" s="45">
        <v>7727512</v>
      </c>
      <c r="D7" s="45">
        <v>0</v>
      </c>
      <c r="E7" s="45">
        <v>0</v>
      </c>
      <c r="F7" s="45">
        <v>0</v>
      </c>
    </row>
    <row r="8" spans="1:6" ht="24" customHeight="1" x14ac:dyDescent="0.2">
      <c r="A8" s="49">
        <v>3</v>
      </c>
      <c r="B8" s="44" t="s">
        <v>88</v>
      </c>
      <c r="C8" s="45">
        <v>16745896</v>
      </c>
      <c r="D8" s="45">
        <v>9000000</v>
      </c>
      <c r="E8" s="45">
        <v>9000000</v>
      </c>
      <c r="F8" s="45">
        <v>9000000</v>
      </c>
    </row>
    <row r="9" spans="1:6" ht="19.5" customHeight="1" x14ac:dyDescent="0.2">
      <c r="A9" s="49">
        <v>4</v>
      </c>
      <c r="B9" s="55" t="s">
        <v>89</v>
      </c>
      <c r="C9" s="45">
        <v>2725641</v>
      </c>
      <c r="D9" s="45">
        <v>3320000</v>
      </c>
      <c r="E9" s="45">
        <v>3320000</v>
      </c>
      <c r="F9" s="45">
        <v>3320000</v>
      </c>
    </row>
    <row r="10" spans="1:6" ht="30.75" customHeight="1" x14ac:dyDescent="0.2">
      <c r="A10" s="49">
        <v>5</v>
      </c>
      <c r="B10" s="55" t="s">
        <v>90</v>
      </c>
      <c r="C10" s="45"/>
      <c r="D10" s="45"/>
      <c r="E10" s="45"/>
      <c r="F10" s="45"/>
    </row>
    <row r="11" spans="1:6" ht="27" customHeight="1" x14ac:dyDescent="0.2">
      <c r="A11" s="49">
        <v>6</v>
      </c>
      <c r="B11" s="56" t="s">
        <v>91</v>
      </c>
      <c r="C11" s="57">
        <v>680000</v>
      </c>
      <c r="D11" s="57">
        <v>180000</v>
      </c>
      <c r="E11" s="57">
        <v>180000</v>
      </c>
      <c r="F11" s="57">
        <v>180000</v>
      </c>
    </row>
    <row r="12" spans="1:6" ht="27" customHeight="1" x14ac:dyDescent="0.2">
      <c r="A12" s="49">
        <v>7</v>
      </c>
      <c r="B12" s="56" t="s">
        <v>92</v>
      </c>
      <c r="C12" s="57">
        <v>89324</v>
      </c>
      <c r="D12" s="57">
        <v>0</v>
      </c>
      <c r="E12" s="57">
        <v>0</v>
      </c>
      <c r="F12" s="57">
        <v>0</v>
      </c>
    </row>
    <row r="13" spans="1:6" ht="27" customHeight="1" x14ac:dyDescent="0.2">
      <c r="A13" s="49">
        <v>8</v>
      </c>
      <c r="B13" s="56" t="s">
        <v>42</v>
      </c>
      <c r="C13" s="57">
        <v>0</v>
      </c>
      <c r="D13" s="57">
        <v>11000000</v>
      </c>
      <c r="E13" s="57">
        <v>11000000</v>
      </c>
      <c r="F13" s="57">
        <v>11000000</v>
      </c>
    </row>
    <row r="14" spans="1:6" ht="25.5" customHeight="1" x14ac:dyDescent="0.2">
      <c r="A14" s="43">
        <v>9</v>
      </c>
      <c r="B14" s="44" t="s">
        <v>93</v>
      </c>
      <c r="C14" s="45">
        <v>53013497</v>
      </c>
      <c r="D14" s="45">
        <v>45500000</v>
      </c>
      <c r="E14" s="45">
        <v>45500000</v>
      </c>
      <c r="F14" s="45">
        <v>45500000</v>
      </c>
    </row>
    <row r="15" spans="1:6" ht="42.75" customHeight="1" x14ac:dyDescent="0.2">
      <c r="A15" s="49">
        <v>10</v>
      </c>
      <c r="B15" s="58" t="s">
        <v>94</v>
      </c>
      <c r="C15" s="46">
        <v>791652</v>
      </c>
      <c r="D15" s="46">
        <v>0</v>
      </c>
      <c r="E15" s="46">
        <v>0</v>
      </c>
      <c r="F15" s="46">
        <v>0</v>
      </c>
    </row>
    <row r="16" spans="1:6" ht="18" customHeight="1" x14ac:dyDescent="0.2">
      <c r="A16" s="49">
        <v>11</v>
      </c>
      <c r="B16" s="58" t="s">
        <v>48</v>
      </c>
      <c r="C16" s="46">
        <v>25151908</v>
      </c>
      <c r="D16" s="46">
        <v>26000000</v>
      </c>
      <c r="E16" s="46">
        <v>26000000</v>
      </c>
      <c r="F16" s="46">
        <v>26000000</v>
      </c>
    </row>
    <row r="17" spans="1:9" ht="18" customHeight="1" x14ac:dyDescent="0.2">
      <c r="A17" s="49">
        <v>12</v>
      </c>
      <c r="B17" s="58" t="s">
        <v>121</v>
      </c>
      <c r="C17" s="46"/>
      <c r="D17" s="46"/>
      <c r="E17" s="46"/>
      <c r="F17" s="46"/>
    </row>
    <row r="18" spans="1:9" ht="22.5" customHeight="1" x14ac:dyDescent="0.2">
      <c r="A18" s="43">
        <v>13</v>
      </c>
      <c r="B18" s="44" t="s">
        <v>95</v>
      </c>
      <c r="C18" s="46">
        <v>25943560</v>
      </c>
      <c r="D18" s="46">
        <v>26000000</v>
      </c>
      <c r="E18" s="46">
        <v>26000000</v>
      </c>
      <c r="F18" s="46">
        <v>26000000</v>
      </c>
    </row>
    <row r="19" spans="1:9" ht="19.5" customHeight="1" x14ac:dyDescent="0.2">
      <c r="A19" s="47">
        <v>14</v>
      </c>
      <c r="B19" s="48" t="s">
        <v>96</v>
      </c>
      <c r="C19" s="45">
        <v>78957057</v>
      </c>
      <c r="D19" s="45">
        <v>71500000</v>
      </c>
      <c r="E19" s="45">
        <v>71500000</v>
      </c>
      <c r="F19" s="45">
        <v>71500000</v>
      </c>
      <c r="G19" s="17"/>
      <c r="H19" s="17"/>
      <c r="I19" s="17"/>
    </row>
    <row r="20" spans="1:9" ht="18" customHeight="1" x14ac:dyDescent="0.2">
      <c r="A20" s="36"/>
      <c r="B20" s="37"/>
      <c r="C20" s="59"/>
      <c r="D20" s="59"/>
      <c r="E20" s="59"/>
      <c r="F20" s="59"/>
      <c r="G20" s="17"/>
      <c r="H20" s="17"/>
      <c r="I20" s="17"/>
    </row>
    <row r="21" spans="1:9" ht="25.5" customHeight="1" x14ac:dyDescent="0.2">
      <c r="A21" s="36"/>
      <c r="B21" s="64"/>
      <c r="C21" s="59"/>
      <c r="D21" s="59"/>
      <c r="E21" s="59"/>
      <c r="F21" s="59"/>
      <c r="G21" s="17"/>
      <c r="H21" s="17"/>
      <c r="I21" s="17"/>
    </row>
    <row r="22" spans="1:9" ht="51" customHeight="1" x14ac:dyDescent="0.2">
      <c r="A22" s="643"/>
      <c r="B22" s="626" t="s">
        <v>52</v>
      </c>
      <c r="C22" s="576" t="s">
        <v>1488</v>
      </c>
      <c r="D22" s="576" t="s">
        <v>1489</v>
      </c>
      <c r="E22" s="576" t="s">
        <v>1490</v>
      </c>
      <c r="F22" s="576" t="s">
        <v>1491</v>
      </c>
    </row>
    <row r="23" spans="1:9" ht="19.5" customHeight="1" x14ac:dyDescent="0.2">
      <c r="A23" s="49">
        <v>1</v>
      </c>
      <c r="B23" s="58" t="s">
        <v>97</v>
      </c>
      <c r="C23" s="46">
        <v>17661454</v>
      </c>
      <c r="D23" s="46">
        <v>24000000</v>
      </c>
      <c r="E23" s="46">
        <v>24000000</v>
      </c>
      <c r="F23" s="46">
        <v>24000000</v>
      </c>
      <c r="G23" s="17"/>
      <c r="H23" s="17"/>
      <c r="I23" s="17"/>
    </row>
    <row r="24" spans="1:9" ht="19.5" customHeight="1" x14ac:dyDescent="0.2">
      <c r="A24" s="49">
        <v>2</v>
      </c>
      <c r="B24" s="58" t="s">
        <v>98</v>
      </c>
      <c r="C24" s="46">
        <v>2389595</v>
      </c>
      <c r="D24" s="46">
        <v>3800000</v>
      </c>
      <c r="E24" s="46">
        <v>3800000</v>
      </c>
      <c r="F24" s="46">
        <v>3800000</v>
      </c>
      <c r="G24" s="17"/>
      <c r="H24" s="17"/>
      <c r="I24" s="17"/>
    </row>
    <row r="25" spans="1:9" ht="19.5" customHeight="1" x14ac:dyDescent="0.2">
      <c r="A25" s="49">
        <v>3</v>
      </c>
      <c r="B25" s="58" t="s">
        <v>99</v>
      </c>
      <c r="C25" s="46">
        <v>16427109</v>
      </c>
      <c r="D25" s="46">
        <v>20000000</v>
      </c>
      <c r="E25" s="46">
        <v>20000000</v>
      </c>
      <c r="F25" s="46">
        <v>20000000</v>
      </c>
      <c r="G25" s="59"/>
      <c r="H25" s="59"/>
      <c r="I25" s="60"/>
    </row>
    <row r="26" spans="1:9" ht="19.5" customHeight="1" x14ac:dyDescent="0.2">
      <c r="A26" s="49">
        <v>4</v>
      </c>
      <c r="B26" s="58" t="s">
        <v>100</v>
      </c>
      <c r="C26" s="46"/>
      <c r="D26" s="46"/>
      <c r="E26" s="46"/>
      <c r="F26" s="46"/>
      <c r="G26" s="17"/>
      <c r="H26" s="17"/>
      <c r="I26" s="17"/>
    </row>
    <row r="27" spans="1:9" ht="25.5" customHeight="1" x14ac:dyDescent="0.2">
      <c r="A27" s="49">
        <v>5</v>
      </c>
      <c r="B27" s="58" t="s">
        <v>101</v>
      </c>
      <c r="C27" s="46">
        <v>1375250</v>
      </c>
      <c r="D27" s="46">
        <v>2500000</v>
      </c>
      <c r="E27" s="46">
        <v>2500000</v>
      </c>
      <c r="F27" s="46">
        <v>2500000</v>
      </c>
      <c r="G27" s="17"/>
      <c r="H27" s="17"/>
      <c r="I27" s="17"/>
    </row>
    <row r="28" spans="1:9" ht="25.5" customHeight="1" x14ac:dyDescent="0.2">
      <c r="A28" s="49">
        <v>6</v>
      </c>
      <c r="B28" s="58" t="s">
        <v>102</v>
      </c>
      <c r="C28" s="46">
        <v>3804615</v>
      </c>
      <c r="D28" s="46">
        <v>0</v>
      </c>
      <c r="E28" s="46">
        <v>0</v>
      </c>
      <c r="F28" s="46">
        <v>0</v>
      </c>
      <c r="G28" s="17"/>
      <c r="H28" s="17"/>
      <c r="I28" s="17"/>
    </row>
    <row r="29" spans="1:9" ht="24.75" customHeight="1" x14ac:dyDescent="0.2">
      <c r="A29" s="49">
        <v>7</v>
      </c>
      <c r="B29" s="58" t="s">
        <v>103</v>
      </c>
      <c r="C29" s="46">
        <v>3295400</v>
      </c>
      <c r="D29" s="46">
        <v>5600000</v>
      </c>
      <c r="E29" s="46">
        <v>5600000</v>
      </c>
      <c r="F29" s="46">
        <v>5600000</v>
      </c>
      <c r="G29" s="17"/>
      <c r="H29" s="17"/>
      <c r="I29" s="17"/>
    </row>
    <row r="30" spans="1:9" ht="24.75" customHeight="1" x14ac:dyDescent="0.2">
      <c r="A30" s="49">
        <v>8</v>
      </c>
      <c r="B30" s="58" t="s">
        <v>104</v>
      </c>
      <c r="C30" s="46">
        <v>509215</v>
      </c>
      <c r="D30" s="46">
        <v>400000</v>
      </c>
      <c r="E30" s="46">
        <v>400000</v>
      </c>
      <c r="F30" s="46">
        <v>400000</v>
      </c>
      <c r="G30" s="17"/>
      <c r="H30" s="17"/>
      <c r="I30" s="17"/>
    </row>
    <row r="31" spans="1:9" ht="19.5" customHeight="1" x14ac:dyDescent="0.2">
      <c r="A31" s="49">
        <v>9</v>
      </c>
      <c r="B31" s="58" t="s">
        <v>105</v>
      </c>
      <c r="C31" s="46"/>
      <c r="D31" s="46">
        <v>6000000</v>
      </c>
      <c r="E31" s="46">
        <v>6000000</v>
      </c>
      <c r="F31" s="46">
        <v>6000000</v>
      </c>
      <c r="G31" s="17"/>
      <c r="H31" s="17"/>
      <c r="I31" s="17"/>
    </row>
    <row r="32" spans="1:9" ht="19.5" customHeight="1" x14ac:dyDescent="0.2">
      <c r="A32" s="49">
        <v>10</v>
      </c>
      <c r="B32" s="50" t="s">
        <v>106</v>
      </c>
      <c r="C32" s="45">
        <v>41658023</v>
      </c>
      <c r="D32" s="45">
        <v>62300000</v>
      </c>
      <c r="E32" s="45">
        <v>62300000</v>
      </c>
      <c r="F32" s="45">
        <v>62300000</v>
      </c>
      <c r="G32" s="17"/>
      <c r="H32" s="17"/>
      <c r="I32" s="17"/>
    </row>
    <row r="33" spans="1:9" ht="19.5" customHeight="1" x14ac:dyDescent="0.2">
      <c r="A33" s="49">
        <v>11</v>
      </c>
      <c r="B33" s="61" t="s">
        <v>107</v>
      </c>
      <c r="C33" s="46">
        <v>8197668</v>
      </c>
      <c r="D33" s="46">
        <v>6000000</v>
      </c>
      <c r="E33" s="46">
        <v>6000000</v>
      </c>
      <c r="F33" s="46">
        <v>6000000</v>
      </c>
      <c r="G33" s="59"/>
      <c r="H33" s="59"/>
      <c r="I33" s="17"/>
    </row>
    <row r="34" spans="1:9" ht="19.5" customHeight="1" x14ac:dyDescent="0.2">
      <c r="A34" s="49">
        <v>12</v>
      </c>
      <c r="B34" s="61" t="s">
        <v>108</v>
      </c>
      <c r="C34" s="46">
        <v>0</v>
      </c>
      <c r="D34" s="46">
        <v>2500000</v>
      </c>
      <c r="E34" s="46">
        <v>2500000</v>
      </c>
      <c r="F34" s="46">
        <v>2500000</v>
      </c>
      <c r="G34" s="17"/>
      <c r="H34" s="17"/>
      <c r="I34" s="17"/>
    </row>
    <row r="35" spans="1:9" ht="24.75" customHeight="1" x14ac:dyDescent="0.2">
      <c r="A35" s="49">
        <v>13</v>
      </c>
      <c r="B35" s="58" t="s">
        <v>109</v>
      </c>
      <c r="C35" s="46"/>
      <c r="D35" s="46"/>
      <c r="E35" s="46"/>
      <c r="F35" s="46"/>
      <c r="G35" s="17"/>
      <c r="H35" s="17"/>
      <c r="I35" s="17"/>
    </row>
    <row r="36" spans="1:9" ht="34.5" customHeight="1" x14ac:dyDescent="0.2">
      <c r="A36" s="49">
        <v>14</v>
      </c>
      <c r="B36" s="58" t="s">
        <v>110</v>
      </c>
      <c r="C36" s="46">
        <v>0</v>
      </c>
      <c r="D36" s="46">
        <v>0</v>
      </c>
      <c r="E36" s="46">
        <v>0</v>
      </c>
      <c r="F36" s="46">
        <v>0</v>
      </c>
      <c r="G36" s="17"/>
      <c r="H36" s="17"/>
      <c r="I36" s="17"/>
    </row>
    <row r="37" spans="1:9" ht="34.5" customHeight="1" x14ac:dyDescent="0.2">
      <c r="A37" s="49">
        <v>15</v>
      </c>
      <c r="B37" s="58" t="s">
        <v>111</v>
      </c>
      <c r="C37" s="46">
        <v>89324</v>
      </c>
      <c r="D37" s="46">
        <v>0</v>
      </c>
      <c r="E37" s="46">
        <v>0</v>
      </c>
      <c r="F37" s="46">
        <v>0</v>
      </c>
      <c r="G37" s="17"/>
      <c r="H37" s="17"/>
      <c r="I37" s="17"/>
    </row>
    <row r="38" spans="1:9" ht="19.5" customHeight="1" x14ac:dyDescent="0.2">
      <c r="A38" s="49">
        <v>16</v>
      </c>
      <c r="B38" s="62" t="s">
        <v>112</v>
      </c>
      <c r="C38" s="46">
        <v>0</v>
      </c>
      <c r="D38" s="46">
        <v>0</v>
      </c>
      <c r="E38" s="46">
        <v>0</v>
      </c>
      <c r="F38" s="46">
        <v>0</v>
      </c>
      <c r="G38" s="17"/>
      <c r="H38" s="17"/>
      <c r="I38" s="17"/>
    </row>
    <row r="39" spans="1:9" ht="19.5" customHeight="1" x14ac:dyDescent="0.2">
      <c r="A39" s="49">
        <v>17</v>
      </c>
      <c r="B39" s="50" t="s">
        <v>113</v>
      </c>
      <c r="C39" s="45">
        <v>8286992</v>
      </c>
      <c r="D39" s="45">
        <v>8500000</v>
      </c>
      <c r="E39" s="45">
        <v>8500000</v>
      </c>
      <c r="F39" s="45">
        <v>8500000</v>
      </c>
      <c r="G39" s="17"/>
      <c r="H39" s="17"/>
      <c r="I39" s="17"/>
    </row>
    <row r="40" spans="1:9" ht="19.5" customHeight="1" x14ac:dyDescent="0.2">
      <c r="A40" s="49">
        <v>18</v>
      </c>
      <c r="B40" s="50" t="s">
        <v>114</v>
      </c>
      <c r="C40" s="45">
        <v>49945015</v>
      </c>
      <c r="D40" s="45">
        <v>70800000</v>
      </c>
      <c r="E40" s="45">
        <v>70800000</v>
      </c>
      <c r="F40" s="45">
        <v>70800000</v>
      </c>
      <c r="G40" s="17"/>
      <c r="H40" s="17"/>
      <c r="I40" s="17"/>
    </row>
    <row r="41" spans="1:9" ht="19.5" customHeight="1" x14ac:dyDescent="0.2">
      <c r="A41" s="49">
        <v>19</v>
      </c>
      <c r="B41" s="63" t="s">
        <v>115</v>
      </c>
      <c r="C41" s="46">
        <v>0</v>
      </c>
      <c r="D41" s="46">
        <v>0</v>
      </c>
      <c r="E41" s="46">
        <v>0</v>
      </c>
      <c r="F41" s="46">
        <v>0</v>
      </c>
      <c r="G41" s="17"/>
      <c r="H41" s="17"/>
      <c r="I41" s="17"/>
    </row>
    <row r="42" spans="1:9" ht="19.5" customHeight="1" x14ac:dyDescent="0.2">
      <c r="A42" s="49">
        <v>20</v>
      </c>
      <c r="B42" s="63" t="s">
        <v>116</v>
      </c>
      <c r="C42" s="46">
        <v>0</v>
      </c>
      <c r="D42" s="46">
        <v>0</v>
      </c>
      <c r="E42" s="46">
        <v>0</v>
      </c>
      <c r="F42" s="46">
        <v>0</v>
      </c>
      <c r="G42" s="17"/>
      <c r="H42" s="17"/>
      <c r="I42" s="17"/>
    </row>
    <row r="43" spans="1:9" ht="24.75" customHeight="1" x14ac:dyDescent="0.2">
      <c r="A43" s="49">
        <v>21</v>
      </c>
      <c r="B43" s="63" t="s">
        <v>121</v>
      </c>
      <c r="C43" s="46"/>
      <c r="D43" s="46"/>
      <c r="E43" s="46"/>
      <c r="F43" s="46"/>
      <c r="G43" s="17"/>
      <c r="H43" s="17"/>
      <c r="I43" s="17"/>
    </row>
    <row r="44" spans="1:9" ht="24.75" customHeight="1" x14ac:dyDescent="0.2">
      <c r="A44" s="49">
        <v>22</v>
      </c>
      <c r="B44" s="63" t="s">
        <v>117</v>
      </c>
      <c r="C44" s="46">
        <v>0</v>
      </c>
      <c r="D44" s="46">
        <v>0</v>
      </c>
      <c r="E44" s="46">
        <v>0</v>
      </c>
      <c r="F44" s="46">
        <v>0</v>
      </c>
      <c r="G44" s="17"/>
      <c r="H44" s="17"/>
      <c r="I44" s="17"/>
    </row>
    <row r="45" spans="1:9" ht="24.75" customHeight="1" x14ac:dyDescent="0.2">
      <c r="A45" s="49">
        <v>23</v>
      </c>
      <c r="B45" s="63" t="s">
        <v>118</v>
      </c>
      <c r="C45" s="46">
        <v>938219</v>
      </c>
      <c r="D45" s="46">
        <v>700000</v>
      </c>
      <c r="E45" s="46">
        <v>700000</v>
      </c>
      <c r="F45" s="46">
        <v>700000</v>
      </c>
      <c r="G45" s="17"/>
      <c r="H45" s="17"/>
      <c r="I45" s="17"/>
    </row>
    <row r="46" spans="1:9" ht="19.5" customHeight="1" x14ac:dyDescent="0.2">
      <c r="A46" s="49">
        <v>24</v>
      </c>
      <c r="B46" s="50" t="s">
        <v>119</v>
      </c>
      <c r="C46" s="45">
        <v>938219</v>
      </c>
      <c r="D46" s="45">
        <v>700000</v>
      </c>
      <c r="E46" s="45">
        <v>700000</v>
      </c>
      <c r="F46" s="45">
        <v>700000</v>
      </c>
      <c r="G46" s="17"/>
      <c r="H46" s="17"/>
      <c r="I46" s="17"/>
    </row>
    <row r="47" spans="1:9" ht="19.5" customHeight="1" x14ac:dyDescent="0.2">
      <c r="A47" s="49">
        <v>25</v>
      </c>
      <c r="B47" s="50" t="s">
        <v>120</v>
      </c>
      <c r="C47" s="45">
        <v>50883234</v>
      </c>
      <c r="D47" s="45">
        <v>71500000</v>
      </c>
      <c r="E47" s="45">
        <v>71500000</v>
      </c>
      <c r="F47" s="45">
        <v>71500000</v>
      </c>
      <c r="G47" s="17"/>
      <c r="H47" s="17"/>
      <c r="I47" s="17"/>
    </row>
    <row r="48" spans="1:9" ht="31.5" customHeight="1" x14ac:dyDescent="0.2">
      <c r="A48" s="36"/>
      <c r="B48" s="64"/>
      <c r="C48" s="59"/>
    </row>
    <row r="49" spans="1:3" ht="15.75" customHeight="1" x14ac:dyDescent="0.2">
      <c r="A49" s="36"/>
      <c r="B49" s="64"/>
      <c r="C49" s="59"/>
    </row>
    <row r="50" spans="1:3" ht="12.75" customHeight="1" x14ac:dyDescent="0.2">
      <c r="A50" s="36"/>
      <c r="B50" s="65"/>
      <c r="C50" s="59"/>
    </row>
    <row r="51" spans="1:3" ht="12.75" customHeight="1" x14ac:dyDescent="0.2">
      <c r="A51" s="36"/>
      <c r="B51" s="65"/>
      <c r="C51" s="59"/>
    </row>
    <row r="52" spans="1:3" ht="12.75" customHeight="1" x14ac:dyDescent="0.2">
      <c r="A52" s="36"/>
      <c r="B52" s="65"/>
      <c r="C52" s="59"/>
    </row>
    <row r="53" spans="1:3" ht="12.75" customHeight="1" x14ac:dyDescent="0.2">
      <c r="A53" s="36"/>
      <c r="B53" s="66"/>
      <c r="C53" s="59"/>
    </row>
    <row r="54" spans="1:3" ht="25.5" customHeight="1" x14ac:dyDescent="0.2">
      <c r="A54" s="36"/>
      <c r="B54" s="67"/>
      <c r="C54" s="59"/>
    </row>
    <row r="55" spans="1:3" ht="12.75" customHeight="1" x14ac:dyDescent="0.2">
      <c r="A55" s="36"/>
      <c r="B55" s="67"/>
      <c r="C55" s="59"/>
    </row>
    <row r="56" spans="1:3" ht="12.75" customHeight="1" x14ac:dyDescent="0.2">
      <c r="A56" s="36"/>
      <c r="B56" s="66"/>
      <c r="C56" s="59"/>
    </row>
    <row r="57" spans="1:3" ht="12.75" customHeight="1" x14ac:dyDescent="0.2">
      <c r="A57" s="37"/>
      <c r="B57" s="66"/>
      <c r="C57" s="68"/>
    </row>
    <row r="58" spans="1:3" ht="25.5" customHeight="1" x14ac:dyDescent="0.2">
      <c r="A58" s="36"/>
      <c r="B58" s="67"/>
      <c r="C58" s="59"/>
    </row>
    <row r="59" spans="1:3" ht="12.75" customHeight="1" x14ac:dyDescent="0.2">
      <c r="A59" s="36"/>
      <c r="B59" s="67"/>
      <c r="C59" s="59"/>
    </row>
    <row r="60" spans="1:3" ht="12.75" customHeight="1" x14ac:dyDescent="0.2">
      <c r="A60" s="36"/>
      <c r="B60" s="66"/>
      <c r="C60" s="68"/>
    </row>
    <row r="61" spans="1:3" ht="15.75" customHeight="1" x14ac:dyDescent="0.2">
      <c r="A61" s="51"/>
      <c r="B61" s="69"/>
      <c r="C61" s="68"/>
    </row>
    <row r="62" spans="1:3" ht="15.75" customHeight="1" x14ac:dyDescent="0.2">
      <c r="A62" s="51"/>
      <c r="B62" s="69"/>
      <c r="C62" s="59"/>
    </row>
    <row r="63" spans="1:3" ht="15.75" customHeight="1" x14ac:dyDescent="0.2">
      <c r="A63" s="36"/>
      <c r="B63" s="64"/>
      <c r="C63" s="59"/>
    </row>
    <row r="64" spans="1:3" ht="12.75" customHeight="1" x14ac:dyDescent="0.2">
      <c r="A64" s="36"/>
      <c r="B64" s="67"/>
      <c r="C64" s="59"/>
    </row>
    <row r="65" spans="1:3" ht="12.75" customHeight="1" x14ac:dyDescent="0.2">
      <c r="A65" s="36"/>
      <c r="B65" s="67"/>
      <c r="C65" s="59"/>
    </row>
    <row r="66" spans="1:3" ht="12.75" customHeight="1" x14ac:dyDescent="0.2">
      <c r="A66" s="36"/>
      <c r="B66" s="67"/>
      <c r="C66" s="59"/>
    </row>
    <row r="67" spans="1:3" ht="25.5" customHeight="1" x14ac:dyDescent="0.2">
      <c r="A67" s="36"/>
      <c r="B67" s="67"/>
      <c r="C67" s="59"/>
    </row>
    <row r="68" spans="1:3" ht="25.5" customHeight="1" x14ac:dyDescent="0.2">
      <c r="A68" s="36"/>
      <c r="B68" s="67"/>
      <c r="C68" s="59"/>
    </row>
    <row r="69" spans="1:3" ht="25.5" customHeight="1" x14ac:dyDescent="0.2">
      <c r="A69" s="36"/>
      <c r="B69" s="67"/>
      <c r="C69" s="59"/>
    </row>
    <row r="70" spans="1:3" ht="12.75" customHeight="1" x14ac:dyDescent="0.2">
      <c r="A70" s="36"/>
      <c r="B70" s="67"/>
      <c r="C70" s="59"/>
    </row>
    <row r="71" spans="1:3" ht="12.75" customHeight="1" x14ac:dyDescent="0.2">
      <c r="A71" s="36"/>
      <c r="B71" s="70"/>
      <c r="C71" s="68"/>
    </row>
    <row r="72" spans="1:3" ht="12.75" customHeight="1" x14ac:dyDescent="0.2">
      <c r="A72" s="36"/>
      <c r="B72" s="71"/>
      <c r="C72" s="59"/>
    </row>
    <row r="73" spans="1:3" ht="25.5" customHeight="1" x14ac:dyDescent="0.2">
      <c r="A73" s="36"/>
      <c r="B73" s="67"/>
      <c r="C73" s="59"/>
    </row>
    <row r="74" spans="1:3" ht="25.5" customHeight="1" x14ac:dyDescent="0.2">
      <c r="A74" s="36"/>
      <c r="B74" s="67"/>
      <c r="C74" s="59"/>
    </row>
    <row r="75" spans="1:3" ht="12.75" customHeight="1" x14ac:dyDescent="0.2">
      <c r="A75" s="36"/>
      <c r="B75" s="70"/>
      <c r="C75" s="68"/>
    </row>
    <row r="76" spans="1:3" ht="12.75" customHeight="1" x14ac:dyDescent="0.2">
      <c r="A76" s="36"/>
      <c r="B76" s="70"/>
      <c r="C76" s="68"/>
    </row>
    <row r="77" spans="1:3" ht="12.75" customHeight="1" x14ac:dyDescent="0.2">
      <c r="A77" s="36"/>
      <c r="B77" s="65"/>
      <c r="C77" s="59"/>
    </row>
    <row r="78" spans="1:3" ht="12.75" customHeight="1" x14ac:dyDescent="0.2">
      <c r="A78" s="36"/>
      <c r="B78" s="65"/>
      <c r="C78" s="59"/>
    </row>
    <row r="79" spans="1:3" ht="25.5" customHeight="1" x14ac:dyDescent="0.2">
      <c r="A79" s="36"/>
      <c r="B79" s="65"/>
      <c r="C79" s="59"/>
    </row>
    <row r="80" spans="1:3" ht="12.75" customHeight="1" x14ac:dyDescent="0.2">
      <c r="A80" s="36"/>
      <c r="B80" s="70"/>
      <c r="C80" s="59"/>
    </row>
    <row r="81" spans="1:8" ht="13.5" customHeight="1" x14ac:dyDescent="0.2">
      <c r="A81" s="36"/>
      <c r="B81" s="70"/>
      <c r="C81" s="68"/>
    </row>
    <row r="82" spans="1:8" ht="12.75" customHeight="1" x14ac:dyDescent="0.2">
      <c r="A82" s="36"/>
      <c r="C82" s="59"/>
    </row>
    <row r="83" spans="1:8" ht="12.75" customHeight="1" x14ac:dyDescent="0.2">
      <c r="A83" s="36"/>
      <c r="B83" s="17"/>
      <c r="C83" s="59"/>
    </row>
    <row r="84" spans="1:8" ht="38.25" customHeight="1" x14ac:dyDescent="0.2">
      <c r="A84" s="36"/>
      <c r="B84" s="37"/>
      <c r="C84" s="72"/>
    </row>
    <row r="85" spans="1:8" ht="15.75" customHeight="1" x14ac:dyDescent="0.2">
      <c r="A85" s="36"/>
      <c r="B85" s="64"/>
      <c r="C85" s="59"/>
    </row>
    <row r="86" spans="1:8" ht="15.75" customHeight="1" x14ac:dyDescent="0.2">
      <c r="A86" s="36"/>
      <c r="B86" s="64"/>
      <c r="C86" s="59"/>
    </row>
    <row r="87" spans="1:8" ht="12.75" customHeight="1" x14ac:dyDescent="0.2">
      <c r="A87" s="36"/>
      <c r="B87" s="65"/>
      <c r="C87" s="59"/>
    </row>
    <row r="88" spans="1:8" ht="12.75" customHeight="1" x14ac:dyDescent="0.25">
      <c r="A88" s="36"/>
      <c r="B88" s="65"/>
      <c r="C88" s="59"/>
      <c r="H88" s="73"/>
    </row>
    <row r="89" spans="1:8" ht="12.75" customHeight="1" x14ac:dyDescent="0.2">
      <c r="A89" s="36"/>
      <c r="B89" s="65"/>
      <c r="C89" s="59"/>
    </row>
    <row r="90" spans="1:8" ht="12.75" customHeight="1" x14ac:dyDescent="0.2">
      <c r="A90" s="36"/>
      <c r="B90" s="66"/>
      <c r="C90" s="68"/>
    </row>
    <row r="91" spans="1:8" x14ac:dyDescent="0.2">
      <c r="A91" s="36"/>
      <c r="B91" s="67"/>
      <c r="C91" s="59"/>
    </row>
    <row r="92" spans="1:8" ht="12.75" customHeight="1" x14ac:dyDescent="0.2">
      <c r="A92" s="36"/>
      <c r="B92" s="67"/>
      <c r="C92" s="59"/>
    </row>
    <row r="93" spans="1:8" ht="12.75" customHeight="1" x14ac:dyDescent="0.2">
      <c r="A93" s="36"/>
      <c r="B93" s="66"/>
      <c r="C93" s="59"/>
    </row>
    <row r="94" spans="1:8" ht="12.75" customHeight="1" x14ac:dyDescent="0.2">
      <c r="A94" s="37"/>
      <c r="B94" s="66"/>
      <c r="C94" s="68"/>
    </row>
    <row r="95" spans="1:8" ht="25.5" customHeight="1" x14ac:dyDescent="0.2">
      <c r="A95" s="36"/>
      <c r="B95" s="67"/>
      <c r="C95" s="59"/>
    </row>
    <row r="96" spans="1:8" ht="12.75" customHeight="1" x14ac:dyDescent="0.2">
      <c r="A96" s="36"/>
      <c r="B96" s="67"/>
      <c r="C96" s="59"/>
    </row>
    <row r="97" spans="1:3" ht="12.75" customHeight="1" x14ac:dyDescent="0.2">
      <c r="A97" s="36"/>
      <c r="B97" s="66"/>
      <c r="C97" s="68"/>
    </row>
    <row r="98" spans="1:3" ht="15.75" customHeight="1" x14ac:dyDescent="0.2">
      <c r="A98" s="51"/>
      <c r="B98" s="69"/>
      <c r="C98" s="68"/>
    </row>
    <row r="99" spans="1:3" ht="15.75" customHeight="1" x14ac:dyDescent="0.2">
      <c r="A99" s="51"/>
      <c r="B99" s="69"/>
      <c r="C99" s="59"/>
    </row>
    <row r="100" spans="1:3" ht="15.75" customHeight="1" x14ac:dyDescent="0.2">
      <c r="A100" s="36"/>
      <c r="B100" s="64"/>
      <c r="C100" s="59"/>
    </row>
    <row r="101" spans="1:3" ht="12.75" customHeight="1" x14ac:dyDescent="0.2">
      <c r="A101" s="36"/>
      <c r="B101" s="67"/>
      <c r="C101" s="59"/>
    </row>
    <row r="102" spans="1:3" ht="12.75" customHeight="1" x14ac:dyDescent="0.2">
      <c r="A102" s="36"/>
      <c r="B102" s="67"/>
      <c r="C102" s="59"/>
    </row>
    <row r="103" spans="1:3" ht="12.75" customHeight="1" x14ac:dyDescent="0.2">
      <c r="A103" s="36"/>
      <c r="B103" s="67"/>
      <c r="C103" s="59"/>
    </row>
    <row r="104" spans="1:3" ht="25.5" customHeight="1" x14ac:dyDescent="0.2">
      <c r="A104" s="36"/>
      <c r="B104" s="67"/>
      <c r="C104" s="59"/>
    </row>
    <row r="105" spans="1:3" ht="25.5" customHeight="1" x14ac:dyDescent="0.2">
      <c r="A105" s="36"/>
      <c r="B105" s="67"/>
      <c r="C105" s="59"/>
    </row>
    <row r="106" spans="1:3" ht="25.5" customHeight="1" x14ac:dyDescent="0.2">
      <c r="A106" s="36"/>
      <c r="B106" s="67"/>
      <c r="C106" s="59"/>
    </row>
    <row r="107" spans="1:3" ht="12.75" customHeight="1" x14ac:dyDescent="0.2">
      <c r="A107" s="36"/>
      <c r="B107" s="67"/>
      <c r="C107" s="59"/>
    </row>
    <row r="108" spans="1:3" ht="12.75" customHeight="1" x14ac:dyDescent="0.2">
      <c r="A108" s="36"/>
      <c r="B108" s="70"/>
      <c r="C108" s="68"/>
    </row>
    <row r="109" spans="1:3" ht="12.75" customHeight="1" x14ac:dyDescent="0.2">
      <c r="A109" s="36"/>
      <c r="B109" s="71"/>
      <c r="C109" s="59"/>
    </row>
    <row r="110" spans="1:3" ht="25.5" customHeight="1" x14ac:dyDescent="0.2">
      <c r="A110" s="36"/>
      <c r="B110" s="67"/>
      <c r="C110" s="59"/>
    </row>
    <row r="111" spans="1:3" ht="25.5" customHeight="1" x14ac:dyDescent="0.2">
      <c r="A111" s="36"/>
      <c r="B111" s="67"/>
      <c r="C111" s="59"/>
    </row>
    <row r="112" spans="1:3" ht="12.75" customHeight="1" x14ac:dyDescent="0.2">
      <c r="A112" s="36"/>
      <c r="B112" s="70"/>
      <c r="C112" s="68"/>
    </row>
    <row r="113" spans="1:3" ht="12.75" customHeight="1" x14ac:dyDescent="0.2">
      <c r="A113" s="36"/>
      <c r="B113" s="70"/>
      <c r="C113" s="68"/>
    </row>
    <row r="114" spans="1:3" ht="12.75" customHeight="1" x14ac:dyDescent="0.2">
      <c r="A114" s="36"/>
      <c r="B114" s="65"/>
      <c r="C114" s="59"/>
    </row>
    <row r="115" spans="1:3" ht="12.75" customHeight="1" x14ac:dyDescent="0.2">
      <c r="A115" s="36"/>
      <c r="B115" s="65"/>
      <c r="C115" s="59"/>
    </row>
    <row r="116" spans="1:3" ht="25.5" customHeight="1" x14ac:dyDescent="0.2">
      <c r="A116" s="36"/>
      <c r="B116" s="65"/>
      <c r="C116" s="59"/>
    </row>
    <row r="117" spans="1:3" ht="12.75" customHeight="1" x14ac:dyDescent="0.2">
      <c r="A117" s="36"/>
      <c r="B117" s="70"/>
      <c r="C117" s="59"/>
    </row>
    <row r="118" spans="1:3" ht="13.5" customHeight="1" x14ac:dyDescent="0.2">
      <c r="A118" s="36"/>
      <c r="B118" s="70"/>
      <c r="C118" s="68"/>
    </row>
    <row r="119" spans="1:3" ht="12.75" customHeight="1" x14ac:dyDescent="0.2"/>
    <row r="120" spans="1:3" ht="12.75" customHeight="1" x14ac:dyDescent="0.2"/>
    <row r="121" spans="1:3" ht="12.75" customHeight="1" x14ac:dyDescent="0.2"/>
    <row r="122" spans="1:3" ht="12.75" customHeight="1" x14ac:dyDescent="0.2"/>
    <row r="123" spans="1:3" ht="12.75" customHeight="1" x14ac:dyDescent="0.2"/>
    <row r="124" spans="1:3" ht="12.75" customHeight="1" x14ac:dyDescent="0.2"/>
    <row r="125" spans="1:3" ht="12.75" customHeight="1" x14ac:dyDescent="0.2"/>
    <row r="126" spans="1:3" ht="12.75" customHeight="1" x14ac:dyDescent="0.2"/>
    <row r="127" spans="1:3" ht="12.75" customHeight="1" x14ac:dyDescent="0.2"/>
    <row r="128" spans="1:3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5" customHeight="1" x14ac:dyDescent="0.2"/>
  </sheetData>
  <mergeCells count="2">
    <mergeCell ref="A1:F1"/>
    <mergeCell ref="B3:F3"/>
  </mergeCells>
  <pageMargins left="0.7" right="0.7" top="0.75" bottom="0.75" header="0.3" footer="0.3"/>
  <pageSetup paperSize="9" scale="61" orientation="portrait" r:id="rId1"/>
  <headerFooter>
    <oddHeader>&amp;C&amp;P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Q999"/>
  <sheetViews>
    <sheetView workbookViewId="0">
      <selection activeCell="B11" sqref="B11"/>
    </sheetView>
  </sheetViews>
  <sheetFormatPr defaultColWidth="11.21875" defaultRowHeight="15" x14ac:dyDescent="0.2"/>
  <cols>
    <col min="1" max="1" width="4.6640625" customWidth="1"/>
    <col min="2" max="2" width="41.33203125" customWidth="1"/>
    <col min="3" max="3" width="14.77734375" customWidth="1"/>
    <col min="4" max="4" width="12.44140625" customWidth="1"/>
    <col min="5" max="6" width="12.6640625" customWidth="1"/>
    <col min="7" max="8" width="14" customWidth="1"/>
    <col min="9" max="9" width="16.109375" customWidth="1"/>
    <col min="10" max="10" width="10.6640625" customWidth="1"/>
    <col min="11" max="11" width="0.109375" customWidth="1"/>
    <col min="12" max="17" width="6.21875" hidden="1" customWidth="1"/>
    <col min="18" max="28" width="6.21875" customWidth="1"/>
  </cols>
  <sheetData>
    <row r="1" spans="1:17" ht="23.25" customHeight="1" x14ac:dyDescent="0.2">
      <c r="B1" s="774" t="s">
        <v>1412</v>
      </c>
      <c r="C1" s="745"/>
      <c r="D1" s="745"/>
      <c r="E1" s="745"/>
      <c r="F1" s="745"/>
      <c r="G1" s="745"/>
      <c r="H1" s="745"/>
      <c r="I1" s="745"/>
      <c r="J1" s="760"/>
      <c r="Q1" s="74"/>
    </row>
    <row r="2" spans="1:17" ht="23.25" customHeight="1" x14ac:dyDescent="0.2">
      <c r="B2" s="349"/>
      <c r="C2" s="346"/>
      <c r="D2" s="346"/>
      <c r="E2" s="346"/>
      <c r="F2" s="346"/>
      <c r="G2" s="346"/>
      <c r="H2" s="346"/>
      <c r="I2" s="346"/>
      <c r="J2" s="350"/>
      <c r="Q2" s="74"/>
    </row>
    <row r="3" spans="1:17" ht="28.5" customHeight="1" x14ac:dyDescent="0.35">
      <c r="B3" s="775" t="s">
        <v>133</v>
      </c>
      <c r="C3" s="775"/>
      <c r="D3" s="775"/>
      <c r="E3" s="775"/>
      <c r="F3" s="775"/>
      <c r="G3" s="775"/>
      <c r="H3" s="775"/>
      <c r="I3" s="775"/>
      <c r="J3" s="775"/>
      <c r="K3" s="775"/>
      <c r="L3" s="775"/>
      <c r="M3" s="775"/>
      <c r="N3" s="775"/>
      <c r="O3" s="775"/>
      <c r="P3" s="775"/>
      <c r="Q3" s="776"/>
    </row>
    <row r="4" spans="1:17" ht="18.75" customHeight="1" x14ac:dyDescent="0.35">
      <c r="B4" s="777" t="s">
        <v>122</v>
      </c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8"/>
    </row>
    <row r="5" spans="1:17" ht="18.75" customHeight="1" x14ac:dyDescent="0.35"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</row>
    <row r="6" spans="1:17" ht="100.5" customHeight="1" x14ac:dyDescent="0.35">
      <c r="A6" s="9"/>
      <c r="B6" s="76" t="s">
        <v>123</v>
      </c>
      <c r="C6" s="77" t="s">
        <v>124</v>
      </c>
      <c r="D6" s="77" t="s">
        <v>125</v>
      </c>
      <c r="E6" s="77" t="s">
        <v>126</v>
      </c>
      <c r="F6" s="78" t="s">
        <v>127</v>
      </c>
      <c r="G6" s="77" t="s">
        <v>128</v>
      </c>
      <c r="H6" s="77" t="s">
        <v>129</v>
      </c>
      <c r="I6" s="79" t="s">
        <v>130</v>
      </c>
      <c r="J6" s="77" t="s">
        <v>131</v>
      </c>
      <c r="K6" s="80"/>
      <c r="L6" s="80"/>
      <c r="M6" s="80"/>
      <c r="N6" s="80"/>
      <c r="O6" s="80"/>
      <c r="P6" s="80"/>
      <c r="Q6" s="80"/>
    </row>
    <row r="7" spans="1:17" ht="27" customHeight="1" x14ac:dyDescent="0.35">
      <c r="A7" s="9"/>
      <c r="B7" s="76"/>
      <c r="C7" s="77"/>
      <c r="D7" s="76"/>
      <c r="E7" s="76"/>
      <c r="F7" s="76"/>
      <c r="G7" s="76"/>
      <c r="H7" s="76"/>
      <c r="I7" s="81"/>
      <c r="J7" s="76"/>
      <c r="K7" s="80"/>
      <c r="L7" s="80"/>
      <c r="M7" s="80"/>
      <c r="N7" s="80"/>
      <c r="O7" s="80"/>
      <c r="P7" s="80"/>
      <c r="Q7" s="80"/>
    </row>
    <row r="8" spans="1:17" ht="51.75" customHeight="1" x14ac:dyDescent="0.25">
      <c r="A8" s="10">
        <v>1</v>
      </c>
      <c r="B8" s="4"/>
      <c r="C8" s="82"/>
      <c r="D8" s="83"/>
      <c r="E8" s="83"/>
      <c r="F8" s="83"/>
      <c r="G8" s="83"/>
      <c r="H8" s="83"/>
      <c r="I8" s="83"/>
      <c r="J8" s="5"/>
    </row>
    <row r="9" spans="1:17" ht="34.5" customHeight="1" x14ac:dyDescent="0.25">
      <c r="A9" s="10"/>
      <c r="B9" s="84" t="s">
        <v>132</v>
      </c>
      <c r="C9" s="84"/>
      <c r="D9" s="85">
        <f t="shared" ref="D9:J9" si="0">SUM(D8:D8)</f>
        <v>0</v>
      </c>
      <c r="E9" s="85">
        <f t="shared" si="0"/>
        <v>0</v>
      </c>
      <c r="F9" s="85">
        <f t="shared" si="0"/>
        <v>0</v>
      </c>
      <c r="G9" s="85">
        <f t="shared" si="0"/>
        <v>0</v>
      </c>
      <c r="H9" s="85">
        <f t="shared" si="0"/>
        <v>0</v>
      </c>
      <c r="I9" s="85">
        <f t="shared" si="0"/>
        <v>0</v>
      </c>
      <c r="J9" s="85">
        <f t="shared" si="0"/>
        <v>0</v>
      </c>
    </row>
    <row r="10" spans="1:17" ht="12.75" customHeight="1" x14ac:dyDescent="0.2"/>
    <row r="11" spans="1:17" ht="12.75" customHeight="1" x14ac:dyDescent="0.2"/>
    <row r="12" spans="1:17" ht="12.75" customHeight="1" x14ac:dyDescent="0.2"/>
    <row r="13" spans="1:17" ht="12.75" customHeight="1" x14ac:dyDescent="0.2"/>
    <row r="14" spans="1:17" ht="12.75" customHeight="1" x14ac:dyDescent="0.2"/>
    <row r="15" spans="1:17" ht="12.75" customHeight="1" x14ac:dyDescent="0.2"/>
    <row r="16" spans="1:17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</sheetData>
  <mergeCells count="3">
    <mergeCell ref="B1:J1"/>
    <mergeCell ref="B3:Q3"/>
    <mergeCell ref="B4:Q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909"/>
  <sheetViews>
    <sheetView tabSelected="1" view="pageBreakPreview" zoomScale="70" zoomScaleNormal="115" zoomScaleSheetLayoutView="70" workbookViewId="0">
      <selection sqref="A1:O1"/>
    </sheetView>
  </sheetViews>
  <sheetFormatPr defaultRowHeight="15.75" x14ac:dyDescent="0.25"/>
  <cols>
    <col min="1" max="1" width="5.21875" style="204" customWidth="1"/>
    <col min="2" max="2" width="0.109375" style="204" customWidth="1"/>
    <col min="3" max="3" width="42.6640625" style="204" customWidth="1"/>
    <col min="4" max="4" width="4.88671875" style="384" customWidth="1"/>
    <col min="5" max="7" width="8.88671875" style="204" hidden="1" customWidth="1"/>
    <col min="8" max="8" width="0" style="204" hidden="1" customWidth="1"/>
    <col min="9" max="9" width="14.5546875" style="204" bestFit="1" customWidth="1"/>
    <col min="10" max="10" width="14.44140625" style="204" hidden="1" customWidth="1"/>
    <col min="11" max="12" width="12" style="204" customWidth="1"/>
    <col min="13" max="13" width="11.44140625" style="204" customWidth="1"/>
    <col min="14" max="14" width="13.21875" style="204" customWidth="1"/>
    <col min="15" max="15" width="11.6640625" style="204" customWidth="1"/>
    <col min="16" max="16" width="10.6640625" style="204" bestFit="1" customWidth="1"/>
    <col min="17" max="17" width="8.88671875" style="204" customWidth="1"/>
    <col min="18" max="16384" width="8.88671875" style="204"/>
  </cols>
  <sheetData>
    <row r="1" spans="1:16" x14ac:dyDescent="0.25">
      <c r="A1" s="690" t="s">
        <v>1503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690"/>
      <c r="N1" s="690"/>
      <c r="O1" s="690"/>
      <c r="P1" s="399"/>
    </row>
    <row r="2" spans="1:16" x14ac:dyDescent="0.25">
      <c r="A2" s="351"/>
      <c r="B2" s="351"/>
      <c r="C2" s="351"/>
      <c r="D2" s="351"/>
    </row>
    <row r="3" spans="1:16" x14ac:dyDescent="0.25">
      <c r="A3" s="696" t="s">
        <v>1497</v>
      </c>
      <c r="B3" s="696"/>
      <c r="C3" s="696"/>
      <c r="D3" s="696"/>
      <c r="E3" s="696"/>
      <c r="F3" s="696"/>
      <c r="G3" s="696"/>
      <c r="H3" s="696"/>
      <c r="I3" s="696"/>
      <c r="J3" s="696"/>
      <c r="K3" s="696"/>
      <c r="L3" s="696"/>
      <c r="M3" s="696"/>
      <c r="N3" s="696"/>
      <c r="O3" s="696"/>
      <c r="P3" s="696"/>
    </row>
    <row r="4" spans="1:16" x14ac:dyDescent="0.25">
      <c r="D4" s="352"/>
    </row>
    <row r="5" spans="1:16" ht="15.75" customHeight="1" x14ac:dyDescent="0.25">
      <c r="A5" s="704" t="s">
        <v>16</v>
      </c>
      <c r="B5" s="704"/>
      <c r="C5" s="705" t="s">
        <v>694</v>
      </c>
      <c r="D5" s="707" t="s">
        <v>697</v>
      </c>
      <c r="E5" s="575"/>
      <c r="F5" s="699" t="s">
        <v>698</v>
      </c>
      <c r="G5" s="704" t="s">
        <v>699</v>
      </c>
      <c r="H5" s="704" t="s">
        <v>700</v>
      </c>
      <c r="I5" s="701" t="s">
        <v>1451</v>
      </c>
      <c r="J5" s="699" t="s">
        <v>1418</v>
      </c>
      <c r="K5" s="701" t="s">
        <v>1443</v>
      </c>
      <c r="L5" s="701" t="s">
        <v>1426</v>
      </c>
      <c r="M5" s="703" t="s">
        <v>1441</v>
      </c>
      <c r="N5" s="691" t="s">
        <v>1452</v>
      </c>
      <c r="O5" s="693" t="s">
        <v>1453</v>
      </c>
      <c r="P5" s="701" t="s">
        <v>1442</v>
      </c>
    </row>
    <row r="6" spans="1:16" ht="27" customHeight="1" x14ac:dyDescent="0.25">
      <c r="A6" s="704"/>
      <c r="B6" s="704"/>
      <c r="C6" s="706"/>
      <c r="D6" s="708"/>
      <c r="E6" s="577"/>
      <c r="F6" s="700"/>
      <c r="G6" s="704"/>
      <c r="H6" s="704"/>
      <c r="I6" s="702"/>
      <c r="J6" s="700"/>
      <c r="K6" s="702"/>
      <c r="L6" s="702"/>
      <c r="M6" s="703"/>
      <c r="N6" s="692"/>
      <c r="O6" s="694"/>
      <c r="P6" s="702"/>
    </row>
    <row r="7" spans="1:16" x14ac:dyDescent="0.25">
      <c r="A7" s="697" t="s">
        <v>394</v>
      </c>
      <c r="B7" s="698"/>
      <c r="C7" s="353" t="s">
        <v>149</v>
      </c>
      <c r="D7" s="354" t="s">
        <v>701</v>
      </c>
      <c r="E7" s="354"/>
      <c r="F7" s="355">
        <v>8126</v>
      </c>
      <c r="G7" s="355">
        <v>0</v>
      </c>
      <c r="H7" s="355">
        <v>8126</v>
      </c>
      <c r="I7" s="355">
        <v>12406410</v>
      </c>
      <c r="J7" s="408">
        <v>11442904</v>
      </c>
      <c r="K7" s="411">
        <v>14364937</v>
      </c>
      <c r="L7" s="526">
        <v>14973997</v>
      </c>
      <c r="M7" s="411">
        <v>0</v>
      </c>
      <c r="N7" s="528">
        <f>SUM(L7:M7)</f>
        <v>14973997</v>
      </c>
      <c r="O7" s="528">
        <v>14973997</v>
      </c>
      <c r="P7" s="412">
        <f>O7/N7</f>
        <v>1</v>
      </c>
    </row>
    <row r="8" spans="1:16" ht="25.5" x14ac:dyDescent="0.25">
      <c r="A8" s="697" t="s">
        <v>396</v>
      </c>
      <c r="B8" s="698"/>
      <c r="C8" s="353" t="s">
        <v>702</v>
      </c>
      <c r="D8" s="354" t="s">
        <v>703</v>
      </c>
      <c r="E8" s="354"/>
      <c r="F8" s="355">
        <v>0</v>
      </c>
      <c r="G8" s="355">
        <v>0</v>
      </c>
      <c r="H8" s="355">
        <v>0</v>
      </c>
      <c r="I8" s="411">
        <v>0</v>
      </c>
      <c r="J8" s="411">
        <v>0</v>
      </c>
      <c r="K8" s="411">
        <v>0</v>
      </c>
      <c r="L8" s="411">
        <v>0</v>
      </c>
      <c r="M8" s="411">
        <v>0</v>
      </c>
      <c r="N8" s="411">
        <v>0</v>
      </c>
      <c r="O8" s="411">
        <v>0</v>
      </c>
      <c r="P8" s="411">
        <v>0</v>
      </c>
    </row>
    <row r="9" spans="1:16" ht="25.5" x14ac:dyDescent="0.25">
      <c r="A9" s="697" t="s">
        <v>398</v>
      </c>
      <c r="B9" s="698"/>
      <c r="C9" s="353" t="s">
        <v>704</v>
      </c>
      <c r="D9" s="354" t="s">
        <v>705</v>
      </c>
      <c r="E9" s="354"/>
      <c r="F9" s="355">
        <v>1940</v>
      </c>
      <c r="G9" s="355">
        <v>0</v>
      </c>
      <c r="H9" s="355">
        <v>1940</v>
      </c>
      <c r="I9" s="355">
        <v>3321020</v>
      </c>
      <c r="J9" s="408">
        <v>3450430</v>
      </c>
      <c r="K9" s="411">
        <v>2880020</v>
      </c>
      <c r="L9" s="526">
        <v>3010457</v>
      </c>
      <c r="M9" s="528">
        <v>46740</v>
      </c>
      <c r="N9" s="528">
        <f t="shared" ref="N9:N10" si="0">SUM(L9:M9)</f>
        <v>3057197</v>
      </c>
      <c r="O9" s="528">
        <v>3057197</v>
      </c>
      <c r="P9" s="412">
        <f>O9/N9</f>
        <v>1</v>
      </c>
    </row>
    <row r="10" spans="1:16" x14ac:dyDescent="0.25">
      <c r="A10" s="697" t="s">
        <v>400</v>
      </c>
      <c r="B10" s="698"/>
      <c r="C10" s="353" t="s">
        <v>706</v>
      </c>
      <c r="D10" s="354" t="s">
        <v>707</v>
      </c>
      <c r="E10" s="354"/>
      <c r="F10" s="355">
        <v>1200</v>
      </c>
      <c r="G10" s="355">
        <v>0</v>
      </c>
      <c r="H10" s="355">
        <v>1200</v>
      </c>
      <c r="I10" s="355">
        <v>2270000</v>
      </c>
      <c r="J10" s="408">
        <v>2270000</v>
      </c>
      <c r="K10" s="411">
        <v>2982714</v>
      </c>
      <c r="L10" s="526">
        <v>2982714</v>
      </c>
      <c r="M10" s="528">
        <v>434824</v>
      </c>
      <c r="N10" s="528">
        <f t="shared" si="0"/>
        <v>3417538</v>
      </c>
      <c r="O10" s="528">
        <v>3417538</v>
      </c>
      <c r="P10" s="412">
        <f t="shared" ref="P10:P72" si="1">O10/N10</f>
        <v>1</v>
      </c>
    </row>
    <row r="11" spans="1:16" x14ac:dyDescent="0.25">
      <c r="A11" s="697" t="s">
        <v>402</v>
      </c>
      <c r="B11" s="698"/>
      <c r="C11" s="353" t="s">
        <v>708</v>
      </c>
      <c r="D11" s="354" t="s">
        <v>709</v>
      </c>
      <c r="E11" s="354"/>
      <c r="F11" s="355">
        <v>0</v>
      </c>
      <c r="G11" s="355">
        <v>0</v>
      </c>
      <c r="H11" s="355">
        <v>0</v>
      </c>
      <c r="I11" s="355">
        <v>5799339</v>
      </c>
      <c r="J11" s="408">
        <v>2620900</v>
      </c>
      <c r="K11" s="411">
        <v>0</v>
      </c>
      <c r="L11" s="411">
        <v>0</v>
      </c>
      <c r="M11" s="411">
        <v>0</v>
      </c>
      <c r="N11" s="411">
        <v>0</v>
      </c>
      <c r="O11" s="411">
        <v>0</v>
      </c>
      <c r="P11" s="411">
        <v>0</v>
      </c>
    </row>
    <row r="12" spans="1:16" x14ac:dyDescent="0.25">
      <c r="A12" s="697" t="s">
        <v>404</v>
      </c>
      <c r="B12" s="698"/>
      <c r="C12" s="353" t="s">
        <v>710</v>
      </c>
      <c r="D12" s="354" t="s">
        <v>711</v>
      </c>
      <c r="E12" s="354"/>
      <c r="F12" s="355">
        <v>0</v>
      </c>
      <c r="G12" s="355">
        <v>0</v>
      </c>
      <c r="H12" s="355">
        <v>0</v>
      </c>
      <c r="I12" s="355">
        <v>0</v>
      </c>
      <c r="J12" s="408">
        <v>0</v>
      </c>
      <c r="K12" s="411">
        <v>0</v>
      </c>
      <c r="L12" s="411">
        <v>0</v>
      </c>
      <c r="M12" s="411">
        <v>0</v>
      </c>
      <c r="N12" s="411">
        <v>0</v>
      </c>
      <c r="O12" s="411">
        <v>0</v>
      </c>
      <c r="P12" s="411">
        <v>0</v>
      </c>
    </row>
    <row r="13" spans="1:16" x14ac:dyDescent="0.25">
      <c r="A13" s="709" t="s">
        <v>406</v>
      </c>
      <c r="B13" s="710"/>
      <c r="C13" s="356" t="s">
        <v>712</v>
      </c>
      <c r="D13" s="357" t="s">
        <v>713</v>
      </c>
      <c r="E13" s="357"/>
      <c r="F13" s="358">
        <v>11266</v>
      </c>
      <c r="G13" s="358">
        <v>0</v>
      </c>
      <c r="H13" s="358">
        <v>11266</v>
      </c>
      <c r="I13" s="358">
        <f t="shared" ref="I13" si="2">SUM(I7:I12)</f>
        <v>23796769</v>
      </c>
      <c r="J13" s="409">
        <f t="shared" ref="J13:O13" si="3">SUM(J7:J12)</f>
        <v>19784234</v>
      </c>
      <c r="K13" s="367">
        <f t="shared" si="3"/>
        <v>20227671</v>
      </c>
      <c r="L13" s="367">
        <f t="shared" si="3"/>
        <v>20967168</v>
      </c>
      <c r="M13" s="367">
        <f t="shared" si="3"/>
        <v>481564</v>
      </c>
      <c r="N13" s="367">
        <f t="shared" si="3"/>
        <v>21448732</v>
      </c>
      <c r="O13" s="367">
        <f t="shared" si="3"/>
        <v>21448732</v>
      </c>
      <c r="P13" s="413">
        <f t="shared" si="1"/>
        <v>1</v>
      </c>
    </row>
    <row r="14" spans="1:16" hidden="1" x14ac:dyDescent="0.25">
      <c r="A14" s="697"/>
      <c r="B14" s="698"/>
      <c r="C14" s="353" t="s">
        <v>162</v>
      </c>
      <c r="D14" s="354" t="s">
        <v>714</v>
      </c>
      <c r="E14" s="354">
        <v>836000</v>
      </c>
      <c r="F14" s="358">
        <v>14024</v>
      </c>
      <c r="G14" s="355">
        <v>0</v>
      </c>
      <c r="H14" s="355">
        <v>13424</v>
      </c>
      <c r="I14" s="355">
        <v>0</v>
      </c>
      <c r="J14" s="408">
        <v>0</v>
      </c>
      <c r="K14" s="411">
        <v>0</v>
      </c>
      <c r="L14" s="527">
        <v>0</v>
      </c>
      <c r="M14" s="528">
        <v>0</v>
      </c>
      <c r="N14" s="528">
        <v>0</v>
      </c>
      <c r="O14" s="528">
        <v>0</v>
      </c>
      <c r="P14" s="413"/>
    </row>
    <row r="15" spans="1:16" ht="25.5" hidden="1" customHeight="1" x14ac:dyDescent="0.25">
      <c r="A15" s="697" t="s">
        <v>410</v>
      </c>
      <c r="B15" s="698"/>
      <c r="C15" s="353" t="s">
        <v>715</v>
      </c>
      <c r="D15" s="354" t="s">
        <v>716</v>
      </c>
      <c r="E15" s="354"/>
      <c r="F15" s="355">
        <v>0</v>
      </c>
      <c r="G15" s="355">
        <v>0</v>
      </c>
      <c r="H15" s="355">
        <v>0</v>
      </c>
      <c r="I15" s="355">
        <v>0</v>
      </c>
      <c r="J15" s="408">
        <v>0</v>
      </c>
      <c r="K15" s="408">
        <v>0</v>
      </c>
      <c r="L15" s="527">
        <v>0</v>
      </c>
      <c r="M15" s="530">
        <v>0</v>
      </c>
      <c r="N15" s="530">
        <v>0</v>
      </c>
      <c r="O15" s="530">
        <v>0</v>
      </c>
      <c r="P15" s="413" t="e">
        <f t="shared" si="1"/>
        <v>#DIV/0!</v>
      </c>
    </row>
    <row r="16" spans="1:16" ht="25.5" hidden="1" customHeight="1" x14ac:dyDescent="0.25">
      <c r="A16" s="697" t="s">
        <v>412</v>
      </c>
      <c r="B16" s="698"/>
      <c r="C16" s="353" t="s">
        <v>717</v>
      </c>
      <c r="D16" s="354" t="s">
        <v>718</v>
      </c>
      <c r="E16" s="354"/>
      <c r="F16" s="355">
        <v>0</v>
      </c>
      <c r="G16" s="355">
        <v>0</v>
      </c>
      <c r="H16" s="355">
        <v>0</v>
      </c>
      <c r="I16" s="355">
        <v>0</v>
      </c>
      <c r="J16" s="408">
        <v>0</v>
      </c>
      <c r="K16" s="408">
        <v>0</v>
      </c>
      <c r="L16" s="527">
        <v>0</v>
      </c>
      <c r="M16" s="530">
        <v>0</v>
      </c>
      <c r="N16" s="530">
        <v>0</v>
      </c>
      <c r="O16" s="530">
        <v>0</v>
      </c>
      <c r="P16" s="413" t="e">
        <f t="shared" si="1"/>
        <v>#DIV/0!</v>
      </c>
    </row>
    <row r="17" spans="1:16" ht="15.75" hidden="1" customHeight="1" x14ac:dyDescent="0.25">
      <c r="A17" s="697" t="s">
        <v>414</v>
      </c>
      <c r="B17" s="698"/>
      <c r="C17" s="359" t="s">
        <v>719</v>
      </c>
      <c r="D17" s="354" t="s">
        <v>718</v>
      </c>
      <c r="E17" s="354"/>
      <c r="F17" s="355">
        <v>0</v>
      </c>
      <c r="G17" s="355">
        <v>0</v>
      </c>
      <c r="H17" s="355">
        <v>0</v>
      </c>
      <c r="I17" s="355">
        <v>0</v>
      </c>
      <c r="J17" s="408">
        <v>0</v>
      </c>
      <c r="K17" s="408">
        <v>0</v>
      </c>
      <c r="L17" s="527">
        <v>0</v>
      </c>
      <c r="M17" s="530">
        <v>0</v>
      </c>
      <c r="N17" s="530">
        <v>0</v>
      </c>
      <c r="O17" s="530">
        <v>0</v>
      </c>
      <c r="P17" s="413" t="e">
        <f t="shared" si="1"/>
        <v>#DIV/0!</v>
      </c>
    </row>
    <row r="18" spans="1:16" ht="15.75" hidden="1" customHeight="1" x14ac:dyDescent="0.25">
      <c r="A18" s="697" t="s">
        <v>416</v>
      </c>
      <c r="B18" s="698"/>
      <c r="C18" s="359" t="s">
        <v>413</v>
      </c>
      <c r="D18" s="354" t="s">
        <v>718</v>
      </c>
      <c r="E18" s="354"/>
      <c r="F18" s="355">
        <v>0</v>
      </c>
      <c r="G18" s="355">
        <v>0</v>
      </c>
      <c r="H18" s="355">
        <v>0</v>
      </c>
      <c r="I18" s="355">
        <v>0</v>
      </c>
      <c r="J18" s="408">
        <v>0</v>
      </c>
      <c r="K18" s="408">
        <v>0</v>
      </c>
      <c r="L18" s="527">
        <v>0</v>
      </c>
      <c r="M18" s="530">
        <v>0</v>
      </c>
      <c r="N18" s="530">
        <v>0</v>
      </c>
      <c r="O18" s="530">
        <v>0</v>
      </c>
      <c r="P18" s="413" t="e">
        <f t="shared" si="1"/>
        <v>#DIV/0!</v>
      </c>
    </row>
    <row r="19" spans="1:16" ht="25.5" hidden="1" customHeight="1" x14ac:dyDescent="0.25">
      <c r="A19" s="697" t="s">
        <v>418</v>
      </c>
      <c r="B19" s="698"/>
      <c r="C19" s="359" t="s">
        <v>720</v>
      </c>
      <c r="D19" s="354" t="s">
        <v>718</v>
      </c>
      <c r="E19" s="354"/>
      <c r="F19" s="355">
        <v>0</v>
      </c>
      <c r="G19" s="355">
        <v>0</v>
      </c>
      <c r="H19" s="355">
        <v>0</v>
      </c>
      <c r="I19" s="355">
        <v>0</v>
      </c>
      <c r="J19" s="408">
        <v>0</v>
      </c>
      <c r="K19" s="408">
        <v>0</v>
      </c>
      <c r="L19" s="527">
        <v>0</v>
      </c>
      <c r="M19" s="530">
        <v>0</v>
      </c>
      <c r="N19" s="530">
        <v>0</v>
      </c>
      <c r="O19" s="530">
        <v>0</v>
      </c>
      <c r="P19" s="413" t="e">
        <f t="shared" si="1"/>
        <v>#DIV/0!</v>
      </c>
    </row>
    <row r="20" spans="1:16" ht="15.75" hidden="1" customHeight="1" x14ac:dyDescent="0.25">
      <c r="A20" s="697" t="s">
        <v>420</v>
      </c>
      <c r="B20" s="698"/>
      <c r="C20" s="359" t="s">
        <v>721</v>
      </c>
      <c r="D20" s="354" t="s">
        <v>718</v>
      </c>
      <c r="E20" s="354"/>
      <c r="F20" s="355">
        <v>0</v>
      </c>
      <c r="G20" s="355">
        <v>0</v>
      </c>
      <c r="H20" s="355">
        <v>0</v>
      </c>
      <c r="I20" s="355">
        <v>0</v>
      </c>
      <c r="J20" s="408">
        <v>0</v>
      </c>
      <c r="K20" s="408">
        <v>0</v>
      </c>
      <c r="L20" s="527">
        <v>0</v>
      </c>
      <c r="M20" s="530">
        <v>0</v>
      </c>
      <c r="N20" s="530">
        <v>0</v>
      </c>
      <c r="O20" s="530">
        <v>0</v>
      </c>
      <c r="P20" s="413" t="e">
        <f t="shared" si="1"/>
        <v>#DIV/0!</v>
      </c>
    </row>
    <row r="21" spans="1:16" ht="15.75" hidden="1" customHeight="1" x14ac:dyDescent="0.25">
      <c r="A21" s="697" t="s">
        <v>422</v>
      </c>
      <c r="B21" s="698"/>
      <c r="C21" s="359" t="s">
        <v>722</v>
      </c>
      <c r="D21" s="354" t="s">
        <v>718</v>
      </c>
      <c r="E21" s="354"/>
      <c r="F21" s="355">
        <v>0</v>
      </c>
      <c r="G21" s="355">
        <v>0</v>
      </c>
      <c r="H21" s="355">
        <v>0</v>
      </c>
      <c r="I21" s="355">
        <v>0</v>
      </c>
      <c r="J21" s="408">
        <v>0</v>
      </c>
      <c r="K21" s="408">
        <v>0</v>
      </c>
      <c r="L21" s="527">
        <v>0</v>
      </c>
      <c r="M21" s="530">
        <v>0</v>
      </c>
      <c r="N21" s="530">
        <v>0</v>
      </c>
      <c r="O21" s="530">
        <v>0</v>
      </c>
      <c r="P21" s="413" t="e">
        <f t="shared" si="1"/>
        <v>#DIV/0!</v>
      </c>
    </row>
    <row r="22" spans="1:16" ht="15.75" hidden="1" customHeight="1" x14ac:dyDescent="0.25">
      <c r="A22" s="697" t="s">
        <v>424</v>
      </c>
      <c r="B22" s="698"/>
      <c r="C22" s="359" t="s">
        <v>723</v>
      </c>
      <c r="D22" s="354" t="s">
        <v>718</v>
      </c>
      <c r="E22" s="354"/>
      <c r="F22" s="355">
        <v>0</v>
      </c>
      <c r="G22" s="355">
        <v>0</v>
      </c>
      <c r="H22" s="355">
        <v>0</v>
      </c>
      <c r="I22" s="355">
        <v>0</v>
      </c>
      <c r="J22" s="408">
        <v>0</v>
      </c>
      <c r="K22" s="408">
        <v>0</v>
      </c>
      <c r="L22" s="527">
        <v>0</v>
      </c>
      <c r="M22" s="530">
        <v>0</v>
      </c>
      <c r="N22" s="530">
        <v>0</v>
      </c>
      <c r="O22" s="530">
        <v>0</v>
      </c>
      <c r="P22" s="413" t="e">
        <f t="shared" si="1"/>
        <v>#DIV/0!</v>
      </c>
    </row>
    <row r="23" spans="1:16" ht="15.75" hidden="1" customHeight="1" x14ac:dyDescent="0.25">
      <c r="A23" s="697" t="s">
        <v>426</v>
      </c>
      <c r="B23" s="698"/>
      <c r="C23" s="359" t="s">
        <v>724</v>
      </c>
      <c r="D23" s="354" t="s">
        <v>718</v>
      </c>
      <c r="E23" s="354"/>
      <c r="F23" s="355">
        <v>0</v>
      </c>
      <c r="G23" s="355">
        <v>0</v>
      </c>
      <c r="H23" s="355">
        <v>0</v>
      </c>
      <c r="I23" s="355">
        <v>0</v>
      </c>
      <c r="J23" s="408">
        <v>0</v>
      </c>
      <c r="K23" s="408">
        <v>0</v>
      </c>
      <c r="L23" s="527">
        <v>0</v>
      </c>
      <c r="M23" s="530">
        <v>0</v>
      </c>
      <c r="N23" s="530">
        <v>0</v>
      </c>
      <c r="O23" s="530">
        <v>0</v>
      </c>
      <c r="P23" s="413" t="e">
        <f t="shared" si="1"/>
        <v>#DIV/0!</v>
      </c>
    </row>
    <row r="24" spans="1:16" ht="15.75" hidden="1" customHeight="1" x14ac:dyDescent="0.25">
      <c r="A24" s="697" t="s">
        <v>428</v>
      </c>
      <c r="B24" s="698"/>
      <c r="C24" s="359" t="s">
        <v>725</v>
      </c>
      <c r="D24" s="354" t="s">
        <v>718</v>
      </c>
      <c r="E24" s="354"/>
      <c r="F24" s="355">
        <v>0</v>
      </c>
      <c r="G24" s="355">
        <v>0</v>
      </c>
      <c r="H24" s="355">
        <v>0</v>
      </c>
      <c r="I24" s="355">
        <v>0</v>
      </c>
      <c r="J24" s="408">
        <v>0</v>
      </c>
      <c r="K24" s="408">
        <v>0</v>
      </c>
      <c r="L24" s="527">
        <v>0</v>
      </c>
      <c r="M24" s="530">
        <v>0</v>
      </c>
      <c r="N24" s="530">
        <v>0</v>
      </c>
      <c r="O24" s="530">
        <v>0</v>
      </c>
      <c r="P24" s="413" t="e">
        <f t="shared" si="1"/>
        <v>#DIV/0!</v>
      </c>
    </row>
    <row r="25" spans="1:16" ht="15.75" hidden="1" customHeight="1" x14ac:dyDescent="0.25">
      <c r="A25" s="697" t="s">
        <v>430</v>
      </c>
      <c r="B25" s="698"/>
      <c r="C25" s="359" t="s">
        <v>726</v>
      </c>
      <c r="D25" s="354" t="s">
        <v>718</v>
      </c>
      <c r="E25" s="354"/>
      <c r="F25" s="355">
        <v>0</v>
      </c>
      <c r="G25" s="355">
        <v>0</v>
      </c>
      <c r="H25" s="355">
        <v>0</v>
      </c>
      <c r="I25" s="355">
        <v>0</v>
      </c>
      <c r="J25" s="408">
        <v>0</v>
      </c>
      <c r="K25" s="408">
        <v>0</v>
      </c>
      <c r="L25" s="527">
        <v>0</v>
      </c>
      <c r="M25" s="530">
        <v>0</v>
      </c>
      <c r="N25" s="530">
        <v>0</v>
      </c>
      <c r="O25" s="530">
        <v>0</v>
      </c>
      <c r="P25" s="413" t="e">
        <f t="shared" si="1"/>
        <v>#DIV/0!</v>
      </c>
    </row>
    <row r="26" spans="1:16" ht="15.75" hidden="1" customHeight="1" x14ac:dyDescent="0.25">
      <c r="A26" s="697" t="s">
        <v>432</v>
      </c>
      <c r="B26" s="698"/>
      <c r="C26" s="359" t="s">
        <v>727</v>
      </c>
      <c r="D26" s="354" t="s">
        <v>718</v>
      </c>
      <c r="E26" s="354"/>
      <c r="F26" s="355">
        <v>0</v>
      </c>
      <c r="G26" s="355">
        <v>0</v>
      </c>
      <c r="H26" s="355">
        <v>0</v>
      </c>
      <c r="I26" s="355">
        <v>0</v>
      </c>
      <c r="J26" s="408">
        <v>0</v>
      </c>
      <c r="K26" s="408">
        <v>0</v>
      </c>
      <c r="L26" s="527">
        <v>0</v>
      </c>
      <c r="M26" s="530">
        <v>0</v>
      </c>
      <c r="N26" s="530">
        <v>0</v>
      </c>
      <c r="O26" s="530">
        <v>0</v>
      </c>
      <c r="P26" s="413" t="e">
        <f t="shared" si="1"/>
        <v>#DIV/0!</v>
      </c>
    </row>
    <row r="27" spans="1:16" ht="25.5" hidden="1" customHeight="1" x14ac:dyDescent="0.25">
      <c r="A27" s="697" t="s">
        <v>434</v>
      </c>
      <c r="B27" s="698"/>
      <c r="C27" s="353" t="s">
        <v>728</v>
      </c>
      <c r="D27" s="354" t="s">
        <v>729</v>
      </c>
      <c r="E27" s="354"/>
      <c r="F27" s="355">
        <v>0</v>
      </c>
      <c r="G27" s="355">
        <v>0</v>
      </c>
      <c r="H27" s="355">
        <v>0</v>
      </c>
      <c r="I27" s="355">
        <v>0</v>
      </c>
      <c r="J27" s="408">
        <v>0</v>
      </c>
      <c r="K27" s="408">
        <v>0</v>
      </c>
      <c r="L27" s="527">
        <v>0</v>
      </c>
      <c r="M27" s="530">
        <v>0</v>
      </c>
      <c r="N27" s="530">
        <v>0</v>
      </c>
      <c r="O27" s="530">
        <v>0</v>
      </c>
      <c r="P27" s="413" t="e">
        <f t="shared" si="1"/>
        <v>#DIV/0!</v>
      </c>
    </row>
    <row r="28" spans="1:16" ht="15.75" hidden="1" customHeight="1" x14ac:dyDescent="0.25">
      <c r="A28" s="697" t="s">
        <v>436</v>
      </c>
      <c r="B28" s="698"/>
      <c r="C28" s="359" t="s">
        <v>719</v>
      </c>
      <c r="D28" s="354" t="s">
        <v>729</v>
      </c>
      <c r="E28" s="354"/>
      <c r="F28" s="355">
        <v>0</v>
      </c>
      <c r="G28" s="355">
        <v>0</v>
      </c>
      <c r="H28" s="355">
        <v>0</v>
      </c>
      <c r="I28" s="355">
        <v>0</v>
      </c>
      <c r="J28" s="408">
        <v>0</v>
      </c>
      <c r="K28" s="408">
        <v>0</v>
      </c>
      <c r="L28" s="527">
        <v>0</v>
      </c>
      <c r="M28" s="530">
        <v>0</v>
      </c>
      <c r="N28" s="530">
        <v>0</v>
      </c>
      <c r="O28" s="530">
        <v>0</v>
      </c>
      <c r="P28" s="413" t="e">
        <f t="shared" si="1"/>
        <v>#DIV/0!</v>
      </c>
    </row>
    <row r="29" spans="1:16" ht="15.75" hidden="1" customHeight="1" x14ac:dyDescent="0.25">
      <c r="A29" s="697" t="s">
        <v>438</v>
      </c>
      <c r="B29" s="698"/>
      <c r="C29" s="359" t="s">
        <v>413</v>
      </c>
      <c r="D29" s="354" t="s">
        <v>729</v>
      </c>
      <c r="E29" s="354"/>
      <c r="F29" s="355">
        <v>0</v>
      </c>
      <c r="G29" s="355">
        <v>0</v>
      </c>
      <c r="H29" s="355">
        <v>0</v>
      </c>
      <c r="I29" s="355">
        <v>0</v>
      </c>
      <c r="J29" s="408">
        <v>0</v>
      </c>
      <c r="K29" s="408">
        <v>0</v>
      </c>
      <c r="L29" s="527">
        <v>0</v>
      </c>
      <c r="M29" s="530">
        <v>0</v>
      </c>
      <c r="N29" s="530">
        <v>0</v>
      </c>
      <c r="O29" s="530">
        <v>0</v>
      </c>
      <c r="P29" s="413" t="e">
        <f t="shared" si="1"/>
        <v>#DIV/0!</v>
      </c>
    </row>
    <row r="30" spans="1:16" ht="25.5" hidden="1" customHeight="1" x14ac:dyDescent="0.25">
      <c r="A30" s="697" t="s">
        <v>440</v>
      </c>
      <c r="B30" s="698"/>
      <c r="C30" s="359" t="s">
        <v>720</v>
      </c>
      <c r="D30" s="354" t="s">
        <v>729</v>
      </c>
      <c r="E30" s="354"/>
      <c r="F30" s="355">
        <v>0</v>
      </c>
      <c r="G30" s="355">
        <v>0</v>
      </c>
      <c r="H30" s="355">
        <v>0</v>
      </c>
      <c r="I30" s="355">
        <v>0</v>
      </c>
      <c r="J30" s="408">
        <v>0</v>
      </c>
      <c r="K30" s="408">
        <v>0</v>
      </c>
      <c r="L30" s="527">
        <v>0</v>
      </c>
      <c r="M30" s="530">
        <v>0</v>
      </c>
      <c r="N30" s="530">
        <v>0</v>
      </c>
      <c r="O30" s="530">
        <v>0</v>
      </c>
      <c r="P30" s="413" t="e">
        <f t="shared" si="1"/>
        <v>#DIV/0!</v>
      </c>
    </row>
    <row r="31" spans="1:16" ht="15.75" hidden="1" customHeight="1" x14ac:dyDescent="0.25">
      <c r="A31" s="697" t="s">
        <v>442</v>
      </c>
      <c r="B31" s="698"/>
      <c r="C31" s="359" t="s">
        <v>721</v>
      </c>
      <c r="D31" s="354" t="s">
        <v>729</v>
      </c>
      <c r="E31" s="354"/>
      <c r="F31" s="355">
        <v>0</v>
      </c>
      <c r="G31" s="355">
        <v>0</v>
      </c>
      <c r="H31" s="355">
        <v>0</v>
      </c>
      <c r="I31" s="355">
        <v>0</v>
      </c>
      <c r="J31" s="408">
        <v>0</v>
      </c>
      <c r="K31" s="408">
        <v>0</v>
      </c>
      <c r="L31" s="527">
        <v>0</v>
      </c>
      <c r="M31" s="530">
        <v>0</v>
      </c>
      <c r="N31" s="530">
        <v>0</v>
      </c>
      <c r="O31" s="530">
        <v>0</v>
      </c>
      <c r="P31" s="413" t="e">
        <f t="shared" si="1"/>
        <v>#DIV/0!</v>
      </c>
    </row>
    <row r="32" spans="1:16" ht="15.75" hidden="1" customHeight="1" x14ac:dyDescent="0.25">
      <c r="A32" s="697" t="s">
        <v>444</v>
      </c>
      <c r="B32" s="698"/>
      <c r="C32" s="359" t="s">
        <v>722</v>
      </c>
      <c r="D32" s="354" t="s">
        <v>729</v>
      </c>
      <c r="E32" s="354"/>
      <c r="F32" s="355">
        <v>0</v>
      </c>
      <c r="G32" s="355">
        <v>0</v>
      </c>
      <c r="H32" s="355">
        <v>0</v>
      </c>
      <c r="I32" s="355">
        <v>0</v>
      </c>
      <c r="J32" s="408">
        <v>0</v>
      </c>
      <c r="K32" s="408">
        <v>0</v>
      </c>
      <c r="L32" s="527">
        <v>0</v>
      </c>
      <c r="M32" s="530">
        <v>0</v>
      </c>
      <c r="N32" s="530">
        <v>0</v>
      </c>
      <c r="O32" s="530">
        <v>0</v>
      </c>
      <c r="P32" s="413" t="e">
        <f t="shared" si="1"/>
        <v>#DIV/0!</v>
      </c>
    </row>
    <row r="33" spans="1:16" ht="15.75" hidden="1" customHeight="1" x14ac:dyDescent="0.25">
      <c r="A33" s="697" t="s">
        <v>446</v>
      </c>
      <c r="B33" s="698"/>
      <c r="C33" s="359" t="s">
        <v>723</v>
      </c>
      <c r="D33" s="354" t="s">
        <v>729</v>
      </c>
      <c r="E33" s="354"/>
      <c r="F33" s="355">
        <v>0</v>
      </c>
      <c r="G33" s="355">
        <v>0</v>
      </c>
      <c r="H33" s="355">
        <v>0</v>
      </c>
      <c r="I33" s="355">
        <v>0</v>
      </c>
      <c r="J33" s="408">
        <v>0</v>
      </c>
      <c r="K33" s="408">
        <v>0</v>
      </c>
      <c r="L33" s="527">
        <v>0</v>
      </c>
      <c r="M33" s="530">
        <v>0</v>
      </c>
      <c r="N33" s="530">
        <v>0</v>
      </c>
      <c r="O33" s="530">
        <v>0</v>
      </c>
      <c r="P33" s="413" t="e">
        <f t="shared" si="1"/>
        <v>#DIV/0!</v>
      </c>
    </row>
    <row r="34" spans="1:16" ht="15.75" hidden="1" customHeight="1" x14ac:dyDescent="0.25">
      <c r="A34" s="697" t="s">
        <v>448</v>
      </c>
      <c r="B34" s="698"/>
      <c r="C34" s="359" t="s">
        <v>724</v>
      </c>
      <c r="D34" s="354" t="s">
        <v>729</v>
      </c>
      <c r="E34" s="354"/>
      <c r="F34" s="355">
        <v>0</v>
      </c>
      <c r="G34" s="355">
        <v>0</v>
      </c>
      <c r="H34" s="355">
        <v>0</v>
      </c>
      <c r="I34" s="355">
        <v>0</v>
      </c>
      <c r="J34" s="408">
        <v>0</v>
      </c>
      <c r="K34" s="408">
        <v>0</v>
      </c>
      <c r="L34" s="527">
        <v>0</v>
      </c>
      <c r="M34" s="530">
        <v>0</v>
      </c>
      <c r="N34" s="530">
        <v>0</v>
      </c>
      <c r="O34" s="530">
        <v>0</v>
      </c>
      <c r="P34" s="413" t="e">
        <f t="shared" si="1"/>
        <v>#DIV/0!</v>
      </c>
    </row>
    <row r="35" spans="1:16" ht="15.75" hidden="1" customHeight="1" x14ac:dyDescent="0.25">
      <c r="A35" s="697" t="s">
        <v>450</v>
      </c>
      <c r="B35" s="698"/>
      <c r="C35" s="359" t="s">
        <v>725</v>
      </c>
      <c r="D35" s="354" t="s">
        <v>729</v>
      </c>
      <c r="E35" s="354"/>
      <c r="F35" s="355">
        <v>0</v>
      </c>
      <c r="G35" s="355">
        <v>0</v>
      </c>
      <c r="H35" s="355">
        <v>0</v>
      </c>
      <c r="I35" s="355">
        <v>0</v>
      </c>
      <c r="J35" s="408">
        <v>0</v>
      </c>
      <c r="K35" s="408">
        <v>0</v>
      </c>
      <c r="L35" s="527">
        <v>0</v>
      </c>
      <c r="M35" s="530">
        <v>0</v>
      </c>
      <c r="N35" s="530">
        <v>0</v>
      </c>
      <c r="O35" s="530">
        <v>0</v>
      </c>
      <c r="P35" s="413" t="e">
        <f t="shared" si="1"/>
        <v>#DIV/0!</v>
      </c>
    </row>
    <row r="36" spans="1:16" ht="15.75" hidden="1" customHeight="1" x14ac:dyDescent="0.25">
      <c r="A36" s="697" t="s">
        <v>452</v>
      </c>
      <c r="B36" s="698"/>
      <c r="C36" s="359" t="s">
        <v>726</v>
      </c>
      <c r="D36" s="354" t="s">
        <v>729</v>
      </c>
      <c r="E36" s="354"/>
      <c r="F36" s="355">
        <v>0</v>
      </c>
      <c r="G36" s="355">
        <v>0</v>
      </c>
      <c r="H36" s="355">
        <v>0</v>
      </c>
      <c r="I36" s="355">
        <v>0</v>
      </c>
      <c r="J36" s="408">
        <v>0</v>
      </c>
      <c r="K36" s="408">
        <v>0</v>
      </c>
      <c r="L36" s="527">
        <v>0</v>
      </c>
      <c r="M36" s="530">
        <v>0</v>
      </c>
      <c r="N36" s="530">
        <v>0</v>
      </c>
      <c r="O36" s="530">
        <v>0</v>
      </c>
      <c r="P36" s="413" t="e">
        <f t="shared" si="1"/>
        <v>#DIV/0!</v>
      </c>
    </row>
    <row r="37" spans="1:16" ht="15.75" hidden="1" customHeight="1" x14ac:dyDescent="0.25">
      <c r="A37" s="697" t="s">
        <v>454</v>
      </c>
      <c r="B37" s="698"/>
      <c r="C37" s="359" t="s">
        <v>727</v>
      </c>
      <c r="D37" s="354" t="s">
        <v>729</v>
      </c>
      <c r="E37" s="354"/>
      <c r="F37" s="355">
        <v>0</v>
      </c>
      <c r="G37" s="355">
        <v>0</v>
      </c>
      <c r="H37" s="355">
        <v>0</v>
      </c>
      <c r="I37" s="355">
        <v>0</v>
      </c>
      <c r="J37" s="408">
        <v>0</v>
      </c>
      <c r="K37" s="408">
        <v>0</v>
      </c>
      <c r="L37" s="527">
        <v>0</v>
      </c>
      <c r="M37" s="530">
        <v>0</v>
      </c>
      <c r="N37" s="530">
        <v>0</v>
      </c>
      <c r="O37" s="530">
        <v>0</v>
      </c>
      <c r="P37" s="413" t="e">
        <f t="shared" si="1"/>
        <v>#DIV/0!</v>
      </c>
    </row>
    <row r="38" spans="1:16" ht="25.5" x14ac:dyDescent="0.25">
      <c r="A38" s="709" t="s">
        <v>455</v>
      </c>
      <c r="B38" s="710"/>
      <c r="C38" s="356" t="s">
        <v>730</v>
      </c>
      <c r="D38" s="357" t="s">
        <v>731</v>
      </c>
      <c r="E38" s="357"/>
      <c r="F38" s="358">
        <v>2600</v>
      </c>
      <c r="G38" s="358">
        <v>1657</v>
      </c>
      <c r="H38" s="358">
        <v>4257</v>
      </c>
      <c r="I38" s="358">
        <f>SUM(I39:I48)</f>
        <v>3719648</v>
      </c>
      <c r="J38" s="409">
        <f>SUM(J39:J48)</f>
        <v>4820035</v>
      </c>
      <c r="K38" s="367">
        <f>SUM(K39:K48)</f>
        <v>3436500</v>
      </c>
      <c r="L38" s="367">
        <f>SUM(L39:L48)</f>
        <v>852426</v>
      </c>
      <c r="M38" s="367">
        <f>SUM(M39:M48)</f>
        <v>2743966</v>
      </c>
      <c r="N38" s="367">
        <f>L38+M38</f>
        <v>3596392</v>
      </c>
      <c r="O38" s="367">
        <f>SUM(O39:O48)</f>
        <v>3596392</v>
      </c>
      <c r="P38" s="413">
        <f t="shared" si="1"/>
        <v>1</v>
      </c>
    </row>
    <row r="39" spans="1:16" x14ac:dyDescent="0.25">
      <c r="A39" s="697" t="s">
        <v>456</v>
      </c>
      <c r="B39" s="698"/>
      <c r="C39" s="359" t="s">
        <v>719</v>
      </c>
      <c r="D39" s="354" t="s">
        <v>731</v>
      </c>
      <c r="E39" s="354"/>
      <c r="F39" s="355">
        <v>400</v>
      </c>
      <c r="G39" s="355">
        <v>0</v>
      </c>
      <c r="H39" s="355">
        <v>400</v>
      </c>
      <c r="I39" s="355">
        <v>0</v>
      </c>
      <c r="J39" s="408">
        <v>0</v>
      </c>
      <c r="K39" s="411">
        <v>0</v>
      </c>
      <c r="L39" s="411">
        <v>0</v>
      </c>
      <c r="M39" s="411">
        <v>0</v>
      </c>
      <c r="N39" s="411">
        <v>0</v>
      </c>
      <c r="O39" s="411">
        <v>0</v>
      </c>
      <c r="P39" s="411">
        <v>0</v>
      </c>
    </row>
    <row r="40" spans="1:16" x14ac:dyDescent="0.25">
      <c r="A40" s="697" t="s">
        <v>458</v>
      </c>
      <c r="B40" s="698"/>
      <c r="C40" s="359" t="s">
        <v>413</v>
      </c>
      <c r="D40" s="354" t="s">
        <v>731</v>
      </c>
      <c r="E40" s="354"/>
      <c r="F40" s="355">
        <v>0</v>
      </c>
      <c r="G40" s="355">
        <v>0</v>
      </c>
      <c r="H40" s="355">
        <v>0</v>
      </c>
      <c r="I40" s="355">
        <v>0</v>
      </c>
      <c r="J40" s="408">
        <v>0</v>
      </c>
      <c r="K40" s="411">
        <v>0</v>
      </c>
      <c r="L40" s="411">
        <v>0</v>
      </c>
      <c r="M40" s="411">
        <v>0</v>
      </c>
      <c r="N40" s="411">
        <v>0</v>
      </c>
      <c r="O40" s="411">
        <v>0</v>
      </c>
      <c r="P40" s="411">
        <v>0</v>
      </c>
    </row>
    <row r="41" spans="1:16" ht="25.5" x14ac:dyDescent="0.25">
      <c r="A41" s="697" t="s">
        <v>460</v>
      </c>
      <c r="B41" s="698"/>
      <c r="C41" s="359" t="s">
        <v>720</v>
      </c>
      <c r="D41" s="354" t="s">
        <v>731</v>
      </c>
      <c r="E41" s="354"/>
      <c r="F41" s="355">
        <v>0</v>
      </c>
      <c r="G41" s="355">
        <v>0</v>
      </c>
      <c r="H41" s="355">
        <v>0</v>
      </c>
      <c r="I41" s="355">
        <v>712714</v>
      </c>
      <c r="J41" s="408">
        <v>0</v>
      </c>
      <c r="K41" s="411">
        <v>0</v>
      </c>
      <c r="L41" s="411">
        <v>0</v>
      </c>
      <c r="M41" s="411">
        <v>0</v>
      </c>
      <c r="N41" s="411">
        <v>0</v>
      </c>
      <c r="O41" s="411">
        <v>0</v>
      </c>
      <c r="P41" s="411">
        <v>0</v>
      </c>
    </row>
    <row r="42" spans="1:16" x14ac:dyDescent="0.25">
      <c r="A42" s="697" t="s">
        <v>462</v>
      </c>
      <c r="B42" s="698"/>
      <c r="C42" s="359" t="s">
        <v>721</v>
      </c>
      <c r="D42" s="354" t="s">
        <v>731</v>
      </c>
      <c r="E42" s="354"/>
      <c r="F42" s="355">
        <v>0</v>
      </c>
      <c r="G42" s="355">
        <v>0</v>
      </c>
      <c r="H42" s="355">
        <v>0</v>
      </c>
      <c r="I42" s="355">
        <v>0</v>
      </c>
      <c r="J42" s="355">
        <v>0</v>
      </c>
      <c r="K42" s="355">
        <v>0</v>
      </c>
      <c r="L42" s="355">
        <v>0</v>
      </c>
      <c r="M42" s="355">
        <v>0</v>
      </c>
      <c r="N42" s="355">
        <v>0</v>
      </c>
      <c r="O42" s="355">
        <v>0</v>
      </c>
      <c r="P42" s="355">
        <v>0</v>
      </c>
    </row>
    <row r="43" spans="1:16" x14ac:dyDescent="0.25">
      <c r="A43" s="697" t="s">
        <v>464</v>
      </c>
      <c r="B43" s="698"/>
      <c r="C43" s="359" t="s">
        <v>722</v>
      </c>
      <c r="D43" s="354" t="s">
        <v>731</v>
      </c>
      <c r="E43" s="354"/>
      <c r="F43" s="355">
        <v>0</v>
      </c>
      <c r="G43" s="355">
        <v>0</v>
      </c>
      <c r="H43" s="355">
        <v>0</v>
      </c>
      <c r="I43" s="355">
        <v>0</v>
      </c>
      <c r="J43" s="408">
        <v>0</v>
      </c>
      <c r="K43" s="411">
        <v>0</v>
      </c>
      <c r="L43" s="411">
        <v>0</v>
      </c>
      <c r="M43" s="411">
        <v>0</v>
      </c>
      <c r="N43" s="411">
        <v>0</v>
      </c>
      <c r="O43" s="411">
        <v>0</v>
      </c>
      <c r="P43" s="411">
        <v>0</v>
      </c>
    </row>
    <row r="44" spans="1:16" x14ac:dyDescent="0.25">
      <c r="A44" s="697" t="s">
        <v>466</v>
      </c>
      <c r="B44" s="698"/>
      <c r="C44" s="359" t="s">
        <v>723</v>
      </c>
      <c r="D44" s="354" t="s">
        <v>731</v>
      </c>
      <c r="E44" s="354"/>
      <c r="F44" s="355">
        <v>2200</v>
      </c>
      <c r="G44" s="355">
        <v>1357</v>
      </c>
      <c r="H44" s="355">
        <v>3557</v>
      </c>
      <c r="I44" s="355">
        <v>3006934</v>
      </c>
      <c r="J44" s="408">
        <v>4820035</v>
      </c>
      <c r="K44" s="411">
        <v>3436500</v>
      </c>
      <c r="L44" s="526">
        <v>852426</v>
      </c>
      <c r="M44" s="528">
        <v>2743966</v>
      </c>
      <c r="N44" s="528">
        <f>L44+M44</f>
        <v>3596392</v>
      </c>
      <c r="O44" s="528">
        <v>3596392</v>
      </c>
      <c r="P44" s="412">
        <f t="shared" si="1"/>
        <v>1</v>
      </c>
    </row>
    <row r="45" spans="1:16" x14ac:dyDescent="0.25">
      <c r="A45" s="697" t="s">
        <v>468</v>
      </c>
      <c r="B45" s="698"/>
      <c r="C45" s="359" t="s">
        <v>724</v>
      </c>
      <c r="D45" s="354" t="s">
        <v>731</v>
      </c>
      <c r="E45" s="354"/>
      <c r="F45" s="355">
        <v>0</v>
      </c>
      <c r="G45" s="355">
        <v>300</v>
      </c>
      <c r="H45" s="355">
        <v>300</v>
      </c>
      <c r="I45" s="355">
        <v>0</v>
      </c>
      <c r="J45" s="408">
        <v>0</v>
      </c>
      <c r="K45" s="411">
        <v>0</v>
      </c>
      <c r="L45" s="411">
        <v>0</v>
      </c>
      <c r="M45" s="411">
        <v>0</v>
      </c>
      <c r="N45" s="411">
        <v>0</v>
      </c>
      <c r="O45" s="411">
        <v>0</v>
      </c>
      <c r="P45" s="411">
        <v>0</v>
      </c>
    </row>
    <row r="46" spans="1:16" x14ac:dyDescent="0.25">
      <c r="A46" s="697" t="s">
        <v>470</v>
      </c>
      <c r="B46" s="698"/>
      <c r="C46" s="359" t="s">
        <v>725</v>
      </c>
      <c r="D46" s="354" t="s">
        <v>731</v>
      </c>
      <c r="E46" s="354"/>
      <c r="F46" s="355">
        <v>0</v>
      </c>
      <c r="G46" s="355">
        <v>0</v>
      </c>
      <c r="H46" s="355">
        <v>0</v>
      </c>
      <c r="I46" s="355">
        <v>0</v>
      </c>
      <c r="J46" s="408">
        <v>0</v>
      </c>
      <c r="K46" s="411">
        <v>0</v>
      </c>
      <c r="L46" s="411">
        <v>0</v>
      </c>
      <c r="M46" s="411">
        <v>0</v>
      </c>
      <c r="N46" s="411">
        <v>0</v>
      </c>
      <c r="O46" s="411">
        <v>0</v>
      </c>
      <c r="P46" s="411">
        <v>0</v>
      </c>
    </row>
    <row r="47" spans="1:16" x14ac:dyDescent="0.25">
      <c r="A47" s="697" t="s">
        <v>472</v>
      </c>
      <c r="B47" s="698"/>
      <c r="C47" s="359" t="s">
        <v>726</v>
      </c>
      <c r="D47" s="354" t="s">
        <v>731</v>
      </c>
      <c r="E47" s="354"/>
      <c r="F47" s="355">
        <v>0</v>
      </c>
      <c r="G47" s="355">
        <v>0</v>
      </c>
      <c r="H47" s="355">
        <v>0</v>
      </c>
      <c r="I47" s="355">
        <v>0</v>
      </c>
      <c r="J47" s="408">
        <v>0</v>
      </c>
      <c r="K47" s="411">
        <v>0</v>
      </c>
      <c r="L47" s="411">
        <v>0</v>
      </c>
      <c r="M47" s="411">
        <v>0</v>
      </c>
      <c r="N47" s="411">
        <v>0</v>
      </c>
      <c r="O47" s="411">
        <v>0</v>
      </c>
      <c r="P47" s="411">
        <v>0</v>
      </c>
    </row>
    <row r="48" spans="1:16" x14ac:dyDescent="0.25">
      <c r="A48" s="697" t="s">
        <v>474</v>
      </c>
      <c r="B48" s="698"/>
      <c r="C48" s="359" t="s">
        <v>727</v>
      </c>
      <c r="D48" s="354" t="s">
        <v>731</v>
      </c>
      <c r="E48" s="354"/>
      <c r="F48" s="355">
        <v>0</v>
      </c>
      <c r="G48" s="355">
        <v>0</v>
      </c>
      <c r="H48" s="355">
        <v>0</v>
      </c>
      <c r="I48" s="355">
        <v>0</v>
      </c>
      <c r="J48" s="408">
        <v>0</v>
      </c>
      <c r="K48" s="411">
        <v>0</v>
      </c>
      <c r="L48" s="411">
        <v>0</v>
      </c>
      <c r="M48" s="411">
        <v>0</v>
      </c>
      <c r="N48" s="411">
        <v>0</v>
      </c>
      <c r="O48" s="411">
        <v>0</v>
      </c>
      <c r="P48" s="411">
        <v>0</v>
      </c>
    </row>
    <row r="49" spans="1:16" ht="25.5" x14ac:dyDescent="0.25">
      <c r="A49" s="709" t="s">
        <v>476</v>
      </c>
      <c r="B49" s="710"/>
      <c r="C49" s="356" t="s">
        <v>732</v>
      </c>
      <c r="D49" s="357" t="s">
        <v>733</v>
      </c>
      <c r="E49" s="357"/>
      <c r="F49" s="358">
        <v>27890</v>
      </c>
      <c r="G49" s="358">
        <v>1657</v>
      </c>
      <c r="H49" s="358">
        <v>28947</v>
      </c>
      <c r="I49" s="358">
        <f t="shared" ref="I49" si="4">I13+I38</f>
        <v>27516417</v>
      </c>
      <c r="J49" s="409">
        <f t="shared" ref="J49" si="5">J13+J38</f>
        <v>24604269</v>
      </c>
      <c r="K49" s="367">
        <f t="shared" ref="K49:O49" si="6">K13+K38</f>
        <v>23664171</v>
      </c>
      <c r="L49" s="367">
        <f t="shared" si="6"/>
        <v>21819594</v>
      </c>
      <c r="M49" s="367">
        <f t="shared" si="6"/>
        <v>3225530</v>
      </c>
      <c r="N49" s="367">
        <f t="shared" si="6"/>
        <v>25045124</v>
      </c>
      <c r="O49" s="367">
        <f t="shared" si="6"/>
        <v>25045124</v>
      </c>
      <c r="P49" s="413">
        <f t="shared" si="1"/>
        <v>1</v>
      </c>
    </row>
    <row r="50" spans="1:16" x14ac:dyDescent="0.25">
      <c r="A50" s="709" t="s">
        <v>478</v>
      </c>
      <c r="B50" s="710"/>
      <c r="C50" s="356" t="s">
        <v>175</v>
      </c>
      <c r="D50" s="357" t="s">
        <v>734</v>
      </c>
      <c r="E50" s="357"/>
      <c r="F50" s="358">
        <v>0</v>
      </c>
      <c r="G50" s="358">
        <v>0</v>
      </c>
      <c r="H50" s="358">
        <v>0</v>
      </c>
      <c r="I50" s="355">
        <v>0</v>
      </c>
      <c r="J50" s="355">
        <v>0</v>
      </c>
      <c r="K50" s="355">
        <v>0</v>
      </c>
      <c r="L50" s="355">
        <v>0</v>
      </c>
      <c r="M50" s="355">
        <v>0</v>
      </c>
      <c r="N50" s="355">
        <v>0</v>
      </c>
      <c r="O50" s="355">
        <v>0</v>
      </c>
      <c r="P50" s="355">
        <v>0</v>
      </c>
    </row>
    <row r="51" spans="1:16" ht="25.5" hidden="1" customHeight="1" x14ac:dyDescent="0.25">
      <c r="A51" s="709" t="s">
        <v>480</v>
      </c>
      <c r="B51" s="710"/>
      <c r="C51" s="356" t="s">
        <v>735</v>
      </c>
      <c r="D51" s="357" t="s">
        <v>736</v>
      </c>
      <c r="E51" s="357"/>
      <c r="F51" s="355">
        <v>0</v>
      </c>
      <c r="G51" s="355">
        <v>0</v>
      </c>
      <c r="H51" s="355">
        <v>0</v>
      </c>
      <c r="I51" s="355">
        <v>0</v>
      </c>
      <c r="J51" s="408">
        <v>0</v>
      </c>
      <c r="K51" s="411">
        <v>0</v>
      </c>
      <c r="L51" s="527">
        <v>0</v>
      </c>
      <c r="M51" s="528">
        <v>0</v>
      </c>
      <c r="N51" s="528">
        <v>0</v>
      </c>
      <c r="O51" s="528">
        <v>0</v>
      </c>
      <c r="P51" s="412" t="e">
        <f t="shared" si="1"/>
        <v>#DIV/0!</v>
      </c>
    </row>
    <row r="52" spans="1:16" ht="25.5" hidden="1" customHeight="1" x14ac:dyDescent="0.25">
      <c r="A52" s="709" t="s">
        <v>482</v>
      </c>
      <c r="B52" s="710"/>
      <c r="C52" s="356" t="s">
        <v>737</v>
      </c>
      <c r="D52" s="357" t="s">
        <v>738</v>
      </c>
      <c r="E52" s="357"/>
      <c r="F52" s="355">
        <v>0</v>
      </c>
      <c r="G52" s="355">
        <v>0</v>
      </c>
      <c r="H52" s="355">
        <v>0</v>
      </c>
      <c r="I52" s="355">
        <v>0</v>
      </c>
      <c r="J52" s="408">
        <v>0</v>
      </c>
      <c r="K52" s="411">
        <v>0</v>
      </c>
      <c r="L52" s="527">
        <v>0</v>
      </c>
      <c r="M52" s="528">
        <v>0</v>
      </c>
      <c r="N52" s="528">
        <v>0</v>
      </c>
      <c r="O52" s="528">
        <v>0</v>
      </c>
      <c r="P52" s="412" t="e">
        <f t="shared" si="1"/>
        <v>#DIV/0!</v>
      </c>
    </row>
    <row r="53" spans="1:16" ht="15.75" hidden="1" customHeight="1" x14ac:dyDescent="0.25">
      <c r="A53" s="709" t="s">
        <v>484</v>
      </c>
      <c r="B53" s="710"/>
      <c r="C53" s="360" t="s">
        <v>719</v>
      </c>
      <c r="D53" s="357" t="s">
        <v>738</v>
      </c>
      <c r="E53" s="357"/>
      <c r="F53" s="355">
        <v>0</v>
      </c>
      <c r="G53" s="355">
        <v>0</v>
      </c>
      <c r="H53" s="355">
        <v>0</v>
      </c>
      <c r="I53" s="355">
        <v>0</v>
      </c>
      <c r="J53" s="408">
        <v>0</v>
      </c>
      <c r="K53" s="411">
        <v>0</v>
      </c>
      <c r="L53" s="527">
        <v>0</v>
      </c>
      <c r="M53" s="528">
        <v>0</v>
      </c>
      <c r="N53" s="528">
        <v>0</v>
      </c>
      <c r="O53" s="528">
        <v>0</v>
      </c>
      <c r="P53" s="412" t="e">
        <f t="shared" si="1"/>
        <v>#DIV/0!</v>
      </c>
    </row>
    <row r="54" spans="1:16" ht="15.75" hidden="1" customHeight="1" x14ac:dyDescent="0.25">
      <c r="A54" s="709" t="s">
        <v>486</v>
      </c>
      <c r="B54" s="710"/>
      <c r="C54" s="360" t="s">
        <v>413</v>
      </c>
      <c r="D54" s="357" t="s">
        <v>738</v>
      </c>
      <c r="E54" s="357"/>
      <c r="F54" s="355">
        <v>0</v>
      </c>
      <c r="G54" s="355">
        <v>0</v>
      </c>
      <c r="H54" s="355">
        <v>0</v>
      </c>
      <c r="I54" s="355">
        <v>0</v>
      </c>
      <c r="J54" s="408">
        <v>0</v>
      </c>
      <c r="K54" s="411">
        <v>0</v>
      </c>
      <c r="L54" s="527">
        <v>0</v>
      </c>
      <c r="M54" s="528">
        <v>0</v>
      </c>
      <c r="N54" s="528">
        <v>0</v>
      </c>
      <c r="O54" s="528">
        <v>0</v>
      </c>
      <c r="P54" s="412" t="e">
        <f t="shared" si="1"/>
        <v>#DIV/0!</v>
      </c>
    </row>
    <row r="55" spans="1:16" ht="25.5" hidden="1" customHeight="1" x14ac:dyDescent="0.25">
      <c r="A55" s="709" t="s">
        <v>488</v>
      </c>
      <c r="B55" s="710"/>
      <c r="C55" s="360" t="s">
        <v>720</v>
      </c>
      <c r="D55" s="357" t="s">
        <v>738</v>
      </c>
      <c r="E55" s="357"/>
      <c r="F55" s="355">
        <v>0</v>
      </c>
      <c r="G55" s="355">
        <v>0</v>
      </c>
      <c r="H55" s="355">
        <v>0</v>
      </c>
      <c r="I55" s="355">
        <v>0</v>
      </c>
      <c r="J55" s="408">
        <v>0</v>
      </c>
      <c r="K55" s="411">
        <v>0</v>
      </c>
      <c r="L55" s="527">
        <v>0</v>
      </c>
      <c r="M55" s="528">
        <v>0</v>
      </c>
      <c r="N55" s="528">
        <v>0</v>
      </c>
      <c r="O55" s="528">
        <v>0</v>
      </c>
      <c r="P55" s="412" t="e">
        <f t="shared" si="1"/>
        <v>#DIV/0!</v>
      </c>
    </row>
    <row r="56" spans="1:16" ht="15.75" hidden="1" customHeight="1" x14ac:dyDescent="0.25">
      <c r="A56" s="709" t="s">
        <v>490</v>
      </c>
      <c r="B56" s="710"/>
      <c r="C56" s="360" t="s">
        <v>721</v>
      </c>
      <c r="D56" s="357" t="s">
        <v>738</v>
      </c>
      <c r="E56" s="357"/>
      <c r="F56" s="355">
        <v>0</v>
      </c>
      <c r="G56" s="355">
        <v>0</v>
      </c>
      <c r="H56" s="355">
        <v>0</v>
      </c>
      <c r="I56" s="355">
        <v>0</v>
      </c>
      <c r="J56" s="408">
        <v>0</v>
      </c>
      <c r="K56" s="411">
        <v>0</v>
      </c>
      <c r="L56" s="527">
        <v>0</v>
      </c>
      <c r="M56" s="528">
        <v>0</v>
      </c>
      <c r="N56" s="528">
        <v>0</v>
      </c>
      <c r="O56" s="528">
        <v>0</v>
      </c>
      <c r="P56" s="412" t="e">
        <f t="shared" si="1"/>
        <v>#DIV/0!</v>
      </c>
    </row>
    <row r="57" spans="1:16" ht="15.75" hidden="1" customHeight="1" x14ac:dyDescent="0.25">
      <c r="A57" s="709" t="s">
        <v>492</v>
      </c>
      <c r="B57" s="710"/>
      <c r="C57" s="360" t="s">
        <v>722</v>
      </c>
      <c r="D57" s="357" t="s">
        <v>738</v>
      </c>
      <c r="E57" s="357"/>
      <c r="F57" s="355">
        <v>0</v>
      </c>
      <c r="G57" s="355">
        <v>0</v>
      </c>
      <c r="H57" s="355">
        <v>0</v>
      </c>
      <c r="I57" s="355">
        <v>0</v>
      </c>
      <c r="J57" s="408">
        <v>0</v>
      </c>
      <c r="K57" s="411">
        <v>0</v>
      </c>
      <c r="L57" s="527">
        <v>0</v>
      </c>
      <c r="M57" s="528">
        <v>0</v>
      </c>
      <c r="N57" s="528">
        <v>0</v>
      </c>
      <c r="O57" s="528">
        <v>0</v>
      </c>
      <c r="P57" s="412" t="e">
        <f t="shared" si="1"/>
        <v>#DIV/0!</v>
      </c>
    </row>
    <row r="58" spans="1:16" ht="15.75" hidden="1" customHeight="1" x14ac:dyDescent="0.25">
      <c r="A58" s="709" t="s">
        <v>494</v>
      </c>
      <c r="B58" s="710"/>
      <c r="C58" s="360" t="s">
        <v>723</v>
      </c>
      <c r="D58" s="357" t="s">
        <v>738</v>
      </c>
      <c r="E58" s="357"/>
      <c r="F58" s="355">
        <v>0</v>
      </c>
      <c r="G58" s="355">
        <v>0</v>
      </c>
      <c r="H58" s="355">
        <v>0</v>
      </c>
      <c r="I58" s="355">
        <v>0</v>
      </c>
      <c r="J58" s="408">
        <v>0</v>
      </c>
      <c r="K58" s="411">
        <v>0</v>
      </c>
      <c r="L58" s="527">
        <v>0</v>
      </c>
      <c r="M58" s="528">
        <v>0</v>
      </c>
      <c r="N58" s="528">
        <v>0</v>
      </c>
      <c r="O58" s="528">
        <v>0</v>
      </c>
      <c r="P58" s="412" t="e">
        <f t="shared" si="1"/>
        <v>#DIV/0!</v>
      </c>
    </row>
    <row r="59" spans="1:16" ht="15.75" hidden="1" customHeight="1" x14ac:dyDescent="0.25">
      <c r="A59" s="711" t="s">
        <v>496</v>
      </c>
      <c r="B59" s="712"/>
      <c r="C59" s="360" t="s">
        <v>724</v>
      </c>
      <c r="D59" s="357" t="s">
        <v>738</v>
      </c>
      <c r="E59" s="357"/>
      <c r="F59" s="355">
        <v>0</v>
      </c>
      <c r="G59" s="355">
        <v>0</v>
      </c>
      <c r="H59" s="355">
        <v>0</v>
      </c>
      <c r="I59" s="355">
        <v>0</v>
      </c>
      <c r="J59" s="408">
        <v>0</v>
      </c>
      <c r="K59" s="411">
        <v>0</v>
      </c>
      <c r="L59" s="527">
        <v>0</v>
      </c>
      <c r="M59" s="528">
        <v>0</v>
      </c>
      <c r="N59" s="528">
        <v>0</v>
      </c>
      <c r="O59" s="528">
        <v>0</v>
      </c>
      <c r="P59" s="412" t="e">
        <f t="shared" si="1"/>
        <v>#DIV/0!</v>
      </c>
    </row>
    <row r="60" spans="1:16" ht="15.75" hidden="1" customHeight="1" x14ac:dyDescent="0.25">
      <c r="A60" s="711" t="s">
        <v>498</v>
      </c>
      <c r="B60" s="712"/>
      <c r="C60" s="360" t="s">
        <v>725</v>
      </c>
      <c r="D60" s="357" t="s">
        <v>738</v>
      </c>
      <c r="E60" s="357"/>
      <c r="F60" s="355">
        <v>0</v>
      </c>
      <c r="G60" s="355">
        <v>0</v>
      </c>
      <c r="H60" s="355">
        <v>0</v>
      </c>
      <c r="I60" s="355">
        <v>0</v>
      </c>
      <c r="J60" s="408">
        <v>0</v>
      </c>
      <c r="K60" s="411">
        <v>0</v>
      </c>
      <c r="L60" s="527">
        <v>0</v>
      </c>
      <c r="M60" s="528">
        <v>0</v>
      </c>
      <c r="N60" s="528">
        <v>0</v>
      </c>
      <c r="O60" s="528">
        <v>0</v>
      </c>
      <c r="P60" s="412" t="e">
        <f t="shared" si="1"/>
        <v>#DIV/0!</v>
      </c>
    </row>
    <row r="61" spans="1:16" ht="15.75" hidden="1" customHeight="1" x14ac:dyDescent="0.25">
      <c r="A61" s="711" t="s">
        <v>500</v>
      </c>
      <c r="B61" s="712"/>
      <c r="C61" s="360" t="s">
        <v>726</v>
      </c>
      <c r="D61" s="357" t="s">
        <v>738</v>
      </c>
      <c r="E61" s="357"/>
      <c r="F61" s="355">
        <v>0</v>
      </c>
      <c r="G61" s="355">
        <v>0</v>
      </c>
      <c r="H61" s="355">
        <v>0</v>
      </c>
      <c r="I61" s="355">
        <v>0</v>
      </c>
      <c r="J61" s="408">
        <v>0</v>
      </c>
      <c r="K61" s="411">
        <v>0</v>
      </c>
      <c r="L61" s="527">
        <v>0</v>
      </c>
      <c r="M61" s="528">
        <v>0</v>
      </c>
      <c r="N61" s="528">
        <v>0</v>
      </c>
      <c r="O61" s="528">
        <v>0</v>
      </c>
      <c r="P61" s="412" t="e">
        <f t="shared" si="1"/>
        <v>#DIV/0!</v>
      </c>
    </row>
    <row r="62" spans="1:16" ht="15.75" hidden="1" customHeight="1" x14ac:dyDescent="0.25">
      <c r="A62" s="711" t="s">
        <v>502</v>
      </c>
      <c r="B62" s="712"/>
      <c r="C62" s="360" t="s">
        <v>727</v>
      </c>
      <c r="D62" s="357" t="s">
        <v>738</v>
      </c>
      <c r="E62" s="357"/>
      <c r="F62" s="355">
        <v>0</v>
      </c>
      <c r="G62" s="355">
        <v>0</v>
      </c>
      <c r="H62" s="355">
        <v>0</v>
      </c>
      <c r="I62" s="355">
        <v>0</v>
      </c>
      <c r="J62" s="408">
        <v>0</v>
      </c>
      <c r="K62" s="411">
        <v>0</v>
      </c>
      <c r="L62" s="527">
        <v>0</v>
      </c>
      <c r="M62" s="528">
        <v>0</v>
      </c>
      <c r="N62" s="528">
        <v>0</v>
      </c>
      <c r="O62" s="528">
        <v>0</v>
      </c>
      <c r="P62" s="412" t="e">
        <f t="shared" si="1"/>
        <v>#DIV/0!</v>
      </c>
    </row>
    <row r="63" spans="1:16" ht="25.5" hidden="1" customHeight="1" x14ac:dyDescent="0.25">
      <c r="A63" s="711" t="s">
        <v>504</v>
      </c>
      <c r="B63" s="712"/>
      <c r="C63" s="356" t="s">
        <v>739</v>
      </c>
      <c r="D63" s="357" t="s">
        <v>740</v>
      </c>
      <c r="E63" s="357"/>
      <c r="F63" s="355">
        <v>0</v>
      </c>
      <c r="G63" s="355">
        <v>0</v>
      </c>
      <c r="H63" s="355">
        <v>0</v>
      </c>
      <c r="I63" s="355">
        <v>0</v>
      </c>
      <c r="J63" s="408">
        <v>0</v>
      </c>
      <c r="K63" s="411">
        <v>0</v>
      </c>
      <c r="L63" s="527">
        <v>0</v>
      </c>
      <c r="M63" s="528">
        <v>0</v>
      </c>
      <c r="N63" s="528">
        <v>0</v>
      </c>
      <c r="O63" s="528">
        <v>0</v>
      </c>
      <c r="P63" s="412" t="e">
        <f t="shared" si="1"/>
        <v>#DIV/0!</v>
      </c>
    </row>
    <row r="64" spans="1:16" ht="15.75" hidden="1" customHeight="1" x14ac:dyDescent="0.25">
      <c r="A64" s="711" t="s">
        <v>506</v>
      </c>
      <c r="B64" s="712"/>
      <c r="C64" s="360" t="s">
        <v>719</v>
      </c>
      <c r="D64" s="357" t="s">
        <v>740</v>
      </c>
      <c r="E64" s="357"/>
      <c r="F64" s="355">
        <v>0</v>
      </c>
      <c r="G64" s="355">
        <v>0</v>
      </c>
      <c r="H64" s="355">
        <v>0</v>
      </c>
      <c r="I64" s="355">
        <v>0</v>
      </c>
      <c r="J64" s="408">
        <v>0</v>
      </c>
      <c r="K64" s="411">
        <v>0</v>
      </c>
      <c r="L64" s="527">
        <v>0</v>
      </c>
      <c r="M64" s="528">
        <v>0</v>
      </c>
      <c r="N64" s="528">
        <v>0</v>
      </c>
      <c r="O64" s="528">
        <v>0</v>
      </c>
      <c r="P64" s="412" t="e">
        <f t="shared" si="1"/>
        <v>#DIV/0!</v>
      </c>
    </row>
    <row r="65" spans="1:16" ht="15.75" hidden="1" customHeight="1" x14ac:dyDescent="0.25">
      <c r="A65" s="711" t="s">
        <v>508</v>
      </c>
      <c r="B65" s="712"/>
      <c r="C65" s="360" t="s">
        <v>413</v>
      </c>
      <c r="D65" s="357" t="s">
        <v>740</v>
      </c>
      <c r="E65" s="357"/>
      <c r="F65" s="355">
        <v>0</v>
      </c>
      <c r="G65" s="355">
        <v>0</v>
      </c>
      <c r="H65" s="355">
        <v>0</v>
      </c>
      <c r="I65" s="355">
        <v>0</v>
      </c>
      <c r="J65" s="408">
        <v>0</v>
      </c>
      <c r="K65" s="411">
        <v>0</v>
      </c>
      <c r="L65" s="527">
        <v>0</v>
      </c>
      <c r="M65" s="528">
        <v>0</v>
      </c>
      <c r="N65" s="528">
        <v>0</v>
      </c>
      <c r="O65" s="528">
        <v>0</v>
      </c>
      <c r="P65" s="412" t="e">
        <f t="shared" si="1"/>
        <v>#DIV/0!</v>
      </c>
    </row>
    <row r="66" spans="1:16" ht="25.5" hidden="1" customHeight="1" x14ac:dyDescent="0.25">
      <c r="A66" s="711" t="s">
        <v>510</v>
      </c>
      <c r="B66" s="712"/>
      <c r="C66" s="360" t="s">
        <v>720</v>
      </c>
      <c r="D66" s="357" t="s">
        <v>740</v>
      </c>
      <c r="E66" s="357"/>
      <c r="F66" s="355">
        <v>0</v>
      </c>
      <c r="G66" s="355">
        <v>0</v>
      </c>
      <c r="H66" s="355">
        <v>0</v>
      </c>
      <c r="I66" s="355">
        <v>0</v>
      </c>
      <c r="J66" s="408">
        <v>0</v>
      </c>
      <c r="K66" s="411">
        <v>0</v>
      </c>
      <c r="L66" s="527">
        <v>0</v>
      </c>
      <c r="M66" s="528">
        <v>0</v>
      </c>
      <c r="N66" s="528">
        <v>0</v>
      </c>
      <c r="O66" s="528">
        <v>0</v>
      </c>
      <c r="P66" s="412" t="e">
        <f t="shared" si="1"/>
        <v>#DIV/0!</v>
      </c>
    </row>
    <row r="67" spans="1:16" ht="15.75" hidden="1" customHeight="1" x14ac:dyDescent="0.25">
      <c r="A67" s="711" t="s">
        <v>512</v>
      </c>
      <c r="B67" s="712"/>
      <c r="C67" s="360" t="s">
        <v>721</v>
      </c>
      <c r="D67" s="357" t="s">
        <v>740</v>
      </c>
      <c r="E67" s="357"/>
      <c r="F67" s="355">
        <v>0</v>
      </c>
      <c r="G67" s="355">
        <v>0</v>
      </c>
      <c r="H67" s="355">
        <v>0</v>
      </c>
      <c r="I67" s="355">
        <v>0</v>
      </c>
      <c r="J67" s="408">
        <v>0</v>
      </c>
      <c r="K67" s="411">
        <v>0</v>
      </c>
      <c r="L67" s="527">
        <v>0</v>
      </c>
      <c r="M67" s="528">
        <v>0</v>
      </c>
      <c r="N67" s="528">
        <v>0</v>
      </c>
      <c r="O67" s="528">
        <v>0</v>
      </c>
      <c r="P67" s="412" t="e">
        <f t="shared" si="1"/>
        <v>#DIV/0!</v>
      </c>
    </row>
    <row r="68" spans="1:16" ht="15.75" hidden="1" customHeight="1" x14ac:dyDescent="0.25">
      <c r="A68" s="711" t="s">
        <v>514</v>
      </c>
      <c r="B68" s="712"/>
      <c r="C68" s="360" t="s">
        <v>722</v>
      </c>
      <c r="D68" s="357" t="s">
        <v>740</v>
      </c>
      <c r="E68" s="357"/>
      <c r="F68" s="355">
        <v>0</v>
      </c>
      <c r="G68" s="355">
        <v>0</v>
      </c>
      <c r="H68" s="355">
        <v>0</v>
      </c>
      <c r="I68" s="355">
        <v>0</v>
      </c>
      <c r="J68" s="408">
        <v>0</v>
      </c>
      <c r="K68" s="411">
        <v>0</v>
      </c>
      <c r="L68" s="527">
        <v>0</v>
      </c>
      <c r="M68" s="528">
        <v>0</v>
      </c>
      <c r="N68" s="528">
        <v>0</v>
      </c>
      <c r="O68" s="528">
        <v>0</v>
      </c>
      <c r="P68" s="412" t="e">
        <f t="shared" si="1"/>
        <v>#DIV/0!</v>
      </c>
    </row>
    <row r="69" spans="1:16" ht="15.75" hidden="1" customHeight="1" x14ac:dyDescent="0.25">
      <c r="A69" s="711" t="s">
        <v>578</v>
      </c>
      <c r="B69" s="712"/>
      <c r="C69" s="360" t="s">
        <v>723</v>
      </c>
      <c r="D69" s="357" t="s">
        <v>740</v>
      </c>
      <c r="E69" s="357"/>
      <c r="F69" s="355">
        <v>0</v>
      </c>
      <c r="G69" s="355">
        <v>0</v>
      </c>
      <c r="H69" s="355">
        <v>0</v>
      </c>
      <c r="I69" s="355">
        <v>0</v>
      </c>
      <c r="J69" s="408">
        <v>0</v>
      </c>
      <c r="K69" s="411">
        <v>0</v>
      </c>
      <c r="L69" s="527">
        <v>0</v>
      </c>
      <c r="M69" s="528">
        <v>0</v>
      </c>
      <c r="N69" s="528">
        <v>0</v>
      </c>
      <c r="O69" s="528">
        <v>0</v>
      </c>
      <c r="P69" s="412" t="e">
        <f t="shared" si="1"/>
        <v>#DIV/0!</v>
      </c>
    </row>
    <row r="70" spans="1:16" ht="15.75" hidden="1" customHeight="1" x14ac:dyDescent="0.25">
      <c r="A70" s="711" t="s">
        <v>580</v>
      </c>
      <c r="B70" s="712"/>
      <c r="C70" s="360" t="s">
        <v>724</v>
      </c>
      <c r="D70" s="357" t="s">
        <v>740</v>
      </c>
      <c r="E70" s="357"/>
      <c r="F70" s="355">
        <v>0</v>
      </c>
      <c r="G70" s="355">
        <v>0</v>
      </c>
      <c r="H70" s="355">
        <v>0</v>
      </c>
      <c r="I70" s="355">
        <v>0</v>
      </c>
      <c r="J70" s="408">
        <v>0</v>
      </c>
      <c r="K70" s="411">
        <v>0</v>
      </c>
      <c r="L70" s="527">
        <v>0</v>
      </c>
      <c r="M70" s="528">
        <v>0</v>
      </c>
      <c r="N70" s="528">
        <v>0</v>
      </c>
      <c r="O70" s="528">
        <v>0</v>
      </c>
      <c r="P70" s="412" t="e">
        <f t="shared" si="1"/>
        <v>#DIV/0!</v>
      </c>
    </row>
    <row r="71" spans="1:16" ht="15.75" hidden="1" customHeight="1" x14ac:dyDescent="0.25">
      <c r="A71" s="711" t="s">
        <v>582</v>
      </c>
      <c r="B71" s="712"/>
      <c r="C71" s="360" t="s">
        <v>725</v>
      </c>
      <c r="D71" s="357" t="s">
        <v>740</v>
      </c>
      <c r="E71" s="357"/>
      <c r="F71" s="355">
        <v>0</v>
      </c>
      <c r="G71" s="355">
        <v>0</v>
      </c>
      <c r="H71" s="355">
        <v>0</v>
      </c>
      <c r="I71" s="355">
        <v>0</v>
      </c>
      <c r="J71" s="408">
        <v>0</v>
      </c>
      <c r="K71" s="411">
        <v>0</v>
      </c>
      <c r="L71" s="527">
        <v>0</v>
      </c>
      <c r="M71" s="528">
        <v>0</v>
      </c>
      <c r="N71" s="528">
        <v>0</v>
      </c>
      <c r="O71" s="528">
        <v>0</v>
      </c>
      <c r="P71" s="412" t="e">
        <f t="shared" si="1"/>
        <v>#DIV/0!</v>
      </c>
    </row>
    <row r="72" spans="1:16" ht="15.75" hidden="1" customHeight="1" x14ac:dyDescent="0.25">
      <c r="A72" s="711" t="s">
        <v>584</v>
      </c>
      <c r="B72" s="712"/>
      <c r="C72" s="360" t="s">
        <v>726</v>
      </c>
      <c r="D72" s="357" t="s">
        <v>740</v>
      </c>
      <c r="E72" s="357"/>
      <c r="F72" s="355">
        <v>0</v>
      </c>
      <c r="G72" s="355">
        <v>0</v>
      </c>
      <c r="H72" s="355">
        <v>0</v>
      </c>
      <c r="I72" s="355">
        <v>0</v>
      </c>
      <c r="J72" s="408">
        <v>0</v>
      </c>
      <c r="K72" s="411">
        <v>0</v>
      </c>
      <c r="L72" s="527">
        <v>0</v>
      </c>
      <c r="M72" s="528">
        <v>0</v>
      </c>
      <c r="N72" s="528">
        <v>0</v>
      </c>
      <c r="O72" s="528">
        <v>0</v>
      </c>
      <c r="P72" s="412" t="e">
        <f t="shared" si="1"/>
        <v>#DIV/0!</v>
      </c>
    </row>
    <row r="73" spans="1:16" ht="15.75" hidden="1" customHeight="1" x14ac:dyDescent="0.25">
      <c r="A73" s="711" t="s">
        <v>586</v>
      </c>
      <c r="B73" s="712"/>
      <c r="C73" s="360" t="s">
        <v>727</v>
      </c>
      <c r="D73" s="357" t="s">
        <v>740</v>
      </c>
      <c r="E73" s="357"/>
      <c r="F73" s="355">
        <v>0</v>
      </c>
      <c r="G73" s="355">
        <v>0</v>
      </c>
      <c r="H73" s="355">
        <v>0</v>
      </c>
      <c r="I73" s="355">
        <v>0</v>
      </c>
      <c r="J73" s="408">
        <v>0</v>
      </c>
      <c r="K73" s="411">
        <v>0</v>
      </c>
      <c r="L73" s="527">
        <v>0</v>
      </c>
      <c r="M73" s="528">
        <v>0</v>
      </c>
      <c r="N73" s="528">
        <v>0</v>
      </c>
      <c r="O73" s="528">
        <v>0</v>
      </c>
      <c r="P73" s="412" t="e">
        <f t="shared" ref="P73:P136" si="7">O73/N73</f>
        <v>#DIV/0!</v>
      </c>
    </row>
    <row r="74" spans="1:16" ht="25.5" x14ac:dyDescent="0.25">
      <c r="A74" s="711" t="s">
        <v>588</v>
      </c>
      <c r="B74" s="712"/>
      <c r="C74" s="356" t="s">
        <v>741</v>
      </c>
      <c r="D74" s="357" t="s">
        <v>742</v>
      </c>
      <c r="E74" s="357"/>
      <c r="F74" s="355">
        <v>0</v>
      </c>
      <c r="G74" s="355">
        <v>0</v>
      </c>
      <c r="H74" s="355">
        <v>0</v>
      </c>
      <c r="I74" s="358">
        <f t="shared" ref="I74" si="8">SUM(I75:I84)</f>
        <v>20309121</v>
      </c>
      <c r="J74" s="409">
        <f t="shared" ref="J74:O74" si="9">SUM(J75:J84)</f>
        <v>7496992</v>
      </c>
      <c r="K74" s="367">
        <f t="shared" si="9"/>
        <v>3276212</v>
      </c>
      <c r="L74" s="367">
        <f t="shared" si="9"/>
        <v>1776212</v>
      </c>
      <c r="M74" s="367">
        <f t="shared" si="9"/>
        <v>5951300</v>
      </c>
      <c r="N74" s="367">
        <f t="shared" si="9"/>
        <v>7727512</v>
      </c>
      <c r="O74" s="367">
        <f t="shared" si="9"/>
        <v>7727512</v>
      </c>
      <c r="P74" s="413">
        <f t="shared" si="7"/>
        <v>1</v>
      </c>
    </row>
    <row r="75" spans="1:16" ht="14.25" hidden="1" customHeight="1" x14ac:dyDescent="0.25">
      <c r="A75" s="711" t="s">
        <v>590</v>
      </c>
      <c r="B75" s="712"/>
      <c r="C75" s="360" t="s">
        <v>719</v>
      </c>
      <c r="D75" s="357" t="s">
        <v>742</v>
      </c>
      <c r="E75" s="357"/>
      <c r="F75" s="355">
        <v>0</v>
      </c>
      <c r="G75" s="355">
        <v>0</v>
      </c>
      <c r="H75" s="355">
        <v>0</v>
      </c>
      <c r="I75" s="355">
        <v>0</v>
      </c>
      <c r="J75" s="408">
        <v>0</v>
      </c>
      <c r="K75" s="411">
        <v>0</v>
      </c>
      <c r="L75" s="526">
        <v>0</v>
      </c>
      <c r="M75" s="528">
        <v>0</v>
      </c>
      <c r="N75" s="528">
        <v>0</v>
      </c>
      <c r="O75" s="528">
        <v>0</v>
      </c>
      <c r="P75" s="412"/>
    </row>
    <row r="76" spans="1:16" ht="15.75" hidden="1" customHeight="1" x14ac:dyDescent="0.25">
      <c r="A76" s="711" t="s">
        <v>592</v>
      </c>
      <c r="B76" s="712"/>
      <c r="C76" s="360" t="s">
        <v>413</v>
      </c>
      <c r="D76" s="357" t="s">
        <v>742</v>
      </c>
      <c r="E76" s="357"/>
      <c r="F76" s="355">
        <v>0</v>
      </c>
      <c r="G76" s="355">
        <v>0</v>
      </c>
      <c r="H76" s="355">
        <v>0</v>
      </c>
      <c r="I76" s="355">
        <v>0</v>
      </c>
      <c r="J76" s="408">
        <v>0</v>
      </c>
      <c r="K76" s="411">
        <v>0</v>
      </c>
      <c r="L76" s="526">
        <v>0</v>
      </c>
      <c r="M76" s="528">
        <v>0</v>
      </c>
      <c r="N76" s="528">
        <v>0</v>
      </c>
      <c r="O76" s="528">
        <v>0</v>
      </c>
      <c r="P76" s="412"/>
    </row>
    <row r="77" spans="1:16" ht="25.5" hidden="1" customHeight="1" x14ac:dyDescent="0.25">
      <c r="A77" s="711" t="s">
        <v>594</v>
      </c>
      <c r="B77" s="712"/>
      <c r="C77" s="360" t="s">
        <v>720</v>
      </c>
      <c r="D77" s="357" t="s">
        <v>742</v>
      </c>
      <c r="E77" s="357"/>
      <c r="F77" s="355">
        <v>0</v>
      </c>
      <c r="G77" s="355">
        <v>0</v>
      </c>
      <c r="H77" s="355">
        <v>0</v>
      </c>
      <c r="I77" s="355">
        <v>0</v>
      </c>
      <c r="J77" s="408">
        <v>0</v>
      </c>
      <c r="K77" s="411">
        <v>0</v>
      </c>
      <c r="L77" s="526">
        <v>1776212</v>
      </c>
      <c r="M77" s="528">
        <v>5951300</v>
      </c>
      <c r="N77" s="528">
        <v>7727512</v>
      </c>
      <c r="O77" s="528">
        <v>7727512</v>
      </c>
      <c r="P77" s="412"/>
    </row>
    <row r="78" spans="1:16" x14ac:dyDescent="0.25">
      <c r="A78" s="711" t="s">
        <v>596</v>
      </c>
      <c r="B78" s="712"/>
      <c r="C78" s="360" t="s">
        <v>721</v>
      </c>
      <c r="D78" s="357" t="s">
        <v>742</v>
      </c>
      <c r="E78" s="357"/>
      <c r="F78" s="355">
        <v>0</v>
      </c>
      <c r="G78" s="355">
        <v>0</v>
      </c>
      <c r="H78" s="355">
        <v>0</v>
      </c>
      <c r="I78" s="355">
        <v>20309121</v>
      </c>
      <c r="J78" s="408">
        <v>7496992</v>
      </c>
      <c r="K78" s="411">
        <v>3276212</v>
      </c>
      <c r="L78" s="355">
        <v>0</v>
      </c>
      <c r="M78" s="355">
        <v>0</v>
      </c>
      <c r="N78" s="355">
        <v>0</v>
      </c>
      <c r="O78" s="355">
        <v>0</v>
      </c>
      <c r="P78" s="355">
        <v>0</v>
      </c>
    </row>
    <row r="79" spans="1:16" ht="15.75" hidden="1" customHeight="1" x14ac:dyDescent="0.25">
      <c r="A79" s="711" t="s">
        <v>598</v>
      </c>
      <c r="B79" s="712"/>
      <c r="C79" s="360" t="s">
        <v>722</v>
      </c>
      <c r="D79" s="357" t="s">
        <v>742</v>
      </c>
      <c r="E79" s="357"/>
      <c r="F79" s="355">
        <v>0</v>
      </c>
      <c r="G79" s="355">
        <v>0</v>
      </c>
      <c r="H79" s="355">
        <v>0</v>
      </c>
      <c r="I79" s="355">
        <v>0</v>
      </c>
      <c r="J79" s="408">
        <v>0</v>
      </c>
      <c r="K79" s="411">
        <v>0</v>
      </c>
      <c r="L79" s="526">
        <v>0</v>
      </c>
      <c r="M79" s="528">
        <v>0</v>
      </c>
      <c r="N79" s="528">
        <v>0</v>
      </c>
      <c r="O79" s="528">
        <v>0</v>
      </c>
      <c r="P79" s="412"/>
    </row>
    <row r="80" spans="1:16" ht="15.75" hidden="1" customHeight="1" x14ac:dyDescent="0.25">
      <c r="A80" s="711" t="s">
        <v>600</v>
      </c>
      <c r="B80" s="712"/>
      <c r="C80" s="360" t="s">
        <v>723</v>
      </c>
      <c r="D80" s="357" t="s">
        <v>742</v>
      </c>
      <c r="E80" s="357"/>
      <c r="F80" s="355">
        <v>0</v>
      </c>
      <c r="G80" s="355">
        <v>0</v>
      </c>
      <c r="H80" s="355">
        <v>0</v>
      </c>
      <c r="I80" s="355">
        <v>0</v>
      </c>
      <c r="J80" s="408">
        <v>0</v>
      </c>
      <c r="K80" s="411">
        <v>0</v>
      </c>
      <c r="L80" s="526">
        <v>0</v>
      </c>
      <c r="M80" s="528">
        <v>0</v>
      </c>
      <c r="N80" s="528">
        <v>0</v>
      </c>
      <c r="O80" s="528">
        <v>0</v>
      </c>
      <c r="P80" s="412"/>
    </row>
    <row r="81" spans="1:16" ht="15.75" hidden="1" customHeight="1" x14ac:dyDescent="0.25">
      <c r="A81" s="711" t="s">
        <v>602</v>
      </c>
      <c r="B81" s="712"/>
      <c r="C81" s="360" t="s">
        <v>724</v>
      </c>
      <c r="D81" s="357" t="s">
        <v>742</v>
      </c>
      <c r="E81" s="357"/>
      <c r="F81" s="355">
        <v>0</v>
      </c>
      <c r="G81" s="355">
        <v>0</v>
      </c>
      <c r="H81" s="355">
        <v>0</v>
      </c>
      <c r="I81" s="355">
        <v>0</v>
      </c>
      <c r="J81" s="408">
        <v>0</v>
      </c>
      <c r="K81" s="411">
        <v>0</v>
      </c>
      <c r="L81" s="526">
        <v>0</v>
      </c>
      <c r="M81" s="528">
        <v>0</v>
      </c>
      <c r="N81" s="528">
        <v>0</v>
      </c>
      <c r="O81" s="528">
        <v>0</v>
      </c>
      <c r="P81" s="412"/>
    </row>
    <row r="82" spans="1:16" ht="15.75" hidden="1" customHeight="1" x14ac:dyDescent="0.25">
      <c r="A82" s="711" t="s">
        <v>604</v>
      </c>
      <c r="B82" s="712"/>
      <c r="C82" s="360" t="s">
        <v>725</v>
      </c>
      <c r="D82" s="357" t="s">
        <v>742</v>
      </c>
      <c r="E82" s="357"/>
      <c r="F82" s="355">
        <v>0</v>
      </c>
      <c r="G82" s="355">
        <v>0</v>
      </c>
      <c r="H82" s="355">
        <v>0</v>
      </c>
      <c r="I82" s="355">
        <v>0</v>
      </c>
      <c r="J82" s="408">
        <v>0</v>
      </c>
      <c r="K82" s="411">
        <v>0</v>
      </c>
      <c r="L82" s="526">
        <v>0</v>
      </c>
      <c r="M82" s="528">
        <v>0</v>
      </c>
      <c r="N82" s="528">
        <v>0</v>
      </c>
      <c r="O82" s="528">
        <v>0</v>
      </c>
      <c r="P82" s="412"/>
    </row>
    <row r="83" spans="1:16" ht="15.75" hidden="1" customHeight="1" x14ac:dyDescent="0.25">
      <c r="A83" s="711" t="s">
        <v>606</v>
      </c>
      <c r="B83" s="712"/>
      <c r="C83" s="360" t="s">
        <v>726</v>
      </c>
      <c r="D83" s="357" t="s">
        <v>742</v>
      </c>
      <c r="E83" s="357"/>
      <c r="F83" s="355">
        <v>0</v>
      </c>
      <c r="G83" s="355">
        <v>0</v>
      </c>
      <c r="H83" s="355">
        <v>0</v>
      </c>
      <c r="I83" s="355">
        <v>0</v>
      </c>
      <c r="J83" s="408">
        <v>0</v>
      </c>
      <c r="K83" s="411">
        <v>0</v>
      </c>
      <c r="L83" s="526">
        <v>0</v>
      </c>
      <c r="M83" s="528">
        <v>0</v>
      </c>
      <c r="N83" s="528">
        <v>0</v>
      </c>
      <c r="O83" s="528">
        <v>0</v>
      </c>
      <c r="P83" s="412"/>
    </row>
    <row r="84" spans="1:16" ht="15.75" hidden="1" customHeight="1" x14ac:dyDescent="0.25">
      <c r="A84" s="711" t="s">
        <v>608</v>
      </c>
      <c r="B84" s="712"/>
      <c r="C84" s="360" t="s">
        <v>727</v>
      </c>
      <c r="D84" s="357" t="s">
        <v>742</v>
      </c>
      <c r="E84" s="357"/>
      <c r="F84" s="355">
        <v>0</v>
      </c>
      <c r="G84" s="355">
        <v>0</v>
      </c>
      <c r="H84" s="355">
        <v>0</v>
      </c>
      <c r="I84" s="355">
        <v>0</v>
      </c>
      <c r="J84" s="408">
        <v>0</v>
      </c>
      <c r="K84" s="411">
        <v>0</v>
      </c>
      <c r="L84" s="526">
        <v>0</v>
      </c>
      <c r="M84" s="528">
        <v>0</v>
      </c>
      <c r="N84" s="528">
        <v>0</v>
      </c>
      <c r="O84" s="528">
        <v>0</v>
      </c>
      <c r="P84" s="412"/>
    </row>
    <row r="85" spans="1:16" ht="25.5" x14ac:dyDescent="0.25">
      <c r="A85" s="711" t="s">
        <v>610</v>
      </c>
      <c r="B85" s="712"/>
      <c r="C85" s="356" t="s">
        <v>743</v>
      </c>
      <c r="D85" s="357" t="s">
        <v>744</v>
      </c>
      <c r="E85" s="357"/>
      <c r="F85" s="358">
        <v>0</v>
      </c>
      <c r="G85" s="358">
        <v>0</v>
      </c>
      <c r="H85" s="358">
        <v>0</v>
      </c>
      <c r="I85" s="358">
        <f t="shared" ref="I85" si="10">I50+I74</f>
        <v>20309121</v>
      </c>
      <c r="J85" s="409">
        <f t="shared" ref="J85" si="11">J50+J74</f>
        <v>7496992</v>
      </c>
      <c r="K85" s="367">
        <f t="shared" ref="K85:O85" si="12">K50+K74</f>
        <v>3276212</v>
      </c>
      <c r="L85" s="367">
        <f t="shared" si="12"/>
        <v>1776212</v>
      </c>
      <c r="M85" s="367">
        <f t="shared" si="12"/>
        <v>5951300</v>
      </c>
      <c r="N85" s="367">
        <f t="shared" si="12"/>
        <v>7727512</v>
      </c>
      <c r="O85" s="367">
        <f t="shared" si="12"/>
        <v>7727512</v>
      </c>
      <c r="P85" s="413">
        <f t="shared" si="7"/>
        <v>1</v>
      </c>
    </row>
    <row r="86" spans="1:16" ht="15.75" hidden="1" customHeight="1" x14ac:dyDescent="0.25">
      <c r="A86" s="713" t="s">
        <v>612</v>
      </c>
      <c r="B86" s="714"/>
      <c r="C86" s="353" t="s">
        <v>745</v>
      </c>
      <c r="D86" s="354" t="s">
        <v>746</v>
      </c>
      <c r="E86" s="354"/>
      <c r="F86" s="355">
        <v>0</v>
      </c>
      <c r="G86" s="355">
        <v>0</v>
      </c>
      <c r="H86" s="355">
        <v>0</v>
      </c>
      <c r="I86" s="355">
        <v>0</v>
      </c>
      <c r="J86" s="408">
        <v>0</v>
      </c>
      <c r="K86" s="408">
        <v>0</v>
      </c>
      <c r="L86" s="526">
        <v>0</v>
      </c>
      <c r="M86" s="530">
        <v>0</v>
      </c>
      <c r="N86" s="530">
        <v>0</v>
      </c>
      <c r="O86" s="530">
        <v>0</v>
      </c>
      <c r="P86" s="412" t="e">
        <f t="shared" si="7"/>
        <v>#DIV/0!</v>
      </c>
    </row>
    <row r="87" spans="1:16" ht="15.75" hidden="1" customHeight="1" x14ac:dyDescent="0.25">
      <c r="A87" s="713" t="s">
        <v>614</v>
      </c>
      <c r="B87" s="714"/>
      <c r="C87" s="353" t="s">
        <v>747</v>
      </c>
      <c r="D87" s="354" t="s">
        <v>746</v>
      </c>
      <c r="E87" s="354"/>
      <c r="F87" s="355">
        <v>0</v>
      </c>
      <c r="G87" s="355">
        <v>0</v>
      </c>
      <c r="H87" s="355">
        <v>0</v>
      </c>
      <c r="I87" s="355">
        <v>0</v>
      </c>
      <c r="J87" s="408">
        <v>0</v>
      </c>
      <c r="K87" s="408">
        <v>0</v>
      </c>
      <c r="L87" s="526">
        <v>0</v>
      </c>
      <c r="M87" s="530">
        <v>0</v>
      </c>
      <c r="N87" s="530">
        <v>0</v>
      </c>
      <c r="O87" s="530">
        <v>0</v>
      </c>
      <c r="P87" s="412" t="e">
        <f t="shared" si="7"/>
        <v>#DIV/0!</v>
      </c>
    </row>
    <row r="88" spans="1:16" ht="25.5" hidden="1" customHeight="1" x14ac:dyDescent="0.25">
      <c r="A88" s="713" t="s">
        <v>616</v>
      </c>
      <c r="B88" s="714"/>
      <c r="C88" s="353" t="s">
        <v>748</v>
      </c>
      <c r="D88" s="354" t="s">
        <v>746</v>
      </c>
      <c r="E88" s="354"/>
      <c r="F88" s="355">
        <v>0</v>
      </c>
      <c r="G88" s="355">
        <v>0</v>
      </c>
      <c r="H88" s="355">
        <v>0</v>
      </c>
      <c r="I88" s="355">
        <v>0</v>
      </c>
      <c r="J88" s="408">
        <v>0</v>
      </c>
      <c r="K88" s="408">
        <v>0</v>
      </c>
      <c r="L88" s="526">
        <v>0</v>
      </c>
      <c r="M88" s="530">
        <v>0</v>
      </c>
      <c r="N88" s="530">
        <v>0</v>
      </c>
      <c r="O88" s="530">
        <v>0</v>
      </c>
      <c r="P88" s="412" t="e">
        <f t="shared" si="7"/>
        <v>#DIV/0!</v>
      </c>
    </row>
    <row r="89" spans="1:16" ht="25.5" hidden="1" customHeight="1" x14ac:dyDescent="0.25">
      <c r="A89" s="713" t="s">
        <v>749</v>
      </c>
      <c r="B89" s="714"/>
      <c r="C89" s="353" t="s">
        <v>750</v>
      </c>
      <c r="D89" s="354" t="s">
        <v>746</v>
      </c>
      <c r="E89" s="354"/>
      <c r="F89" s="355">
        <v>0</v>
      </c>
      <c r="G89" s="355">
        <v>0</v>
      </c>
      <c r="H89" s="355">
        <v>0</v>
      </c>
      <c r="I89" s="355">
        <v>0</v>
      </c>
      <c r="J89" s="408">
        <v>0</v>
      </c>
      <c r="K89" s="408">
        <v>0</v>
      </c>
      <c r="L89" s="526">
        <v>0</v>
      </c>
      <c r="M89" s="530">
        <v>0</v>
      </c>
      <c r="N89" s="530">
        <v>0</v>
      </c>
      <c r="O89" s="530">
        <v>0</v>
      </c>
      <c r="P89" s="412" t="e">
        <f t="shared" si="7"/>
        <v>#DIV/0!</v>
      </c>
    </row>
    <row r="90" spans="1:16" ht="15.75" hidden="1" customHeight="1" x14ac:dyDescent="0.25">
      <c r="A90" s="713" t="s">
        <v>751</v>
      </c>
      <c r="B90" s="714"/>
      <c r="C90" s="353" t="s">
        <v>752</v>
      </c>
      <c r="D90" s="354" t="s">
        <v>753</v>
      </c>
      <c r="E90" s="354"/>
      <c r="F90" s="355">
        <v>0</v>
      </c>
      <c r="G90" s="355">
        <v>0</v>
      </c>
      <c r="H90" s="355">
        <v>0</v>
      </c>
      <c r="I90" s="355">
        <v>0</v>
      </c>
      <c r="J90" s="408">
        <v>0</v>
      </c>
      <c r="K90" s="408">
        <v>0</v>
      </c>
      <c r="L90" s="526">
        <v>0</v>
      </c>
      <c r="M90" s="530">
        <v>0</v>
      </c>
      <c r="N90" s="530">
        <v>0</v>
      </c>
      <c r="O90" s="530">
        <v>0</v>
      </c>
      <c r="P90" s="412" t="e">
        <f t="shared" si="7"/>
        <v>#DIV/0!</v>
      </c>
    </row>
    <row r="91" spans="1:16" ht="15.75" hidden="1" customHeight="1" x14ac:dyDescent="0.25">
      <c r="A91" s="713">
        <v>85</v>
      </c>
      <c r="B91" s="714"/>
      <c r="C91" s="353" t="s">
        <v>754</v>
      </c>
      <c r="D91" s="354" t="s">
        <v>753</v>
      </c>
      <c r="E91" s="354"/>
      <c r="F91" s="355">
        <v>0</v>
      </c>
      <c r="G91" s="355">
        <v>0</v>
      </c>
      <c r="H91" s="355">
        <v>0</v>
      </c>
      <c r="I91" s="355">
        <v>0</v>
      </c>
      <c r="J91" s="408">
        <v>0</v>
      </c>
      <c r="K91" s="408">
        <v>0</v>
      </c>
      <c r="L91" s="526">
        <v>0</v>
      </c>
      <c r="M91" s="530">
        <v>0</v>
      </c>
      <c r="N91" s="530">
        <v>0</v>
      </c>
      <c r="O91" s="530">
        <v>0</v>
      </c>
      <c r="P91" s="412" t="e">
        <f t="shared" si="7"/>
        <v>#DIV/0!</v>
      </c>
    </row>
    <row r="92" spans="1:16" ht="15.75" hidden="1" customHeight="1" x14ac:dyDescent="0.25">
      <c r="A92" s="713" t="s">
        <v>755</v>
      </c>
      <c r="B92" s="714"/>
      <c r="C92" s="353" t="s">
        <v>756</v>
      </c>
      <c r="D92" s="354" t="s">
        <v>753</v>
      </c>
      <c r="E92" s="354"/>
      <c r="F92" s="355">
        <v>0</v>
      </c>
      <c r="G92" s="355">
        <v>0</v>
      </c>
      <c r="H92" s="355">
        <v>0</v>
      </c>
      <c r="I92" s="355">
        <v>0</v>
      </c>
      <c r="J92" s="408">
        <v>0</v>
      </c>
      <c r="K92" s="408">
        <v>0</v>
      </c>
      <c r="L92" s="526">
        <v>0</v>
      </c>
      <c r="M92" s="530">
        <v>0</v>
      </c>
      <c r="N92" s="530">
        <v>0</v>
      </c>
      <c r="O92" s="530">
        <v>0</v>
      </c>
      <c r="P92" s="412" t="e">
        <f t="shared" si="7"/>
        <v>#DIV/0!</v>
      </c>
    </row>
    <row r="93" spans="1:16" ht="15.75" hidden="1" customHeight="1" x14ac:dyDescent="0.25">
      <c r="A93" s="713" t="s">
        <v>757</v>
      </c>
      <c r="B93" s="714"/>
      <c r="C93" s="353" t="s">
        <v>758</v>
      </c>
      <c r="D93" s="354" t="s">
        <v>753</v>
      </c>
      <c r="E93" s="354"/>
      <c r="F93" s="355">
        <v>0</v>
      </c>
      <c r="G93" s="355">
        <v>0</v>
      </c>
      <c r="H93" s="355">
        <v>0</v>
      </c>
      <c r="I93" s="355">
        <v>0</v>
      </c>
      <c r="J93" s="408">
        <v>0</v>
      </c>
      <c r="K93" s="408">
        <v>0</v>
      </c>
      <c r="L93" s="526">
        <v>0</v>
      </c>
      <c r="M93" s="530">
        <v>0</v>
      </c>
      <c r="N93" s="530">
        <v>0</v>
      </c>
      <c r="O93" s="530">
        <v>0</v>
      </c>
      <c r="P93" s="412" t="e">
        <f t="shared" si="7"/>
        <v>#DIV/0!</v>
      </c>
    </row>
    <row r="94" spans="1:16" ht="15.75" hidden="1" customHeight="1" x14ac:dyDescent="0.25">
      <c r="A94" s="713" t="s">
        <v>759</v>
      </c>
      <c r="B94" s="714"/>
      <c r="C94" s="353" t="s">
        <v>760</v>
      </c>
      <c r="D94" s="354" t="s">
        <v>753</v>
      </c>
      <c r="E94" s="354"/>
      <c r="F94" s="355">
        <v>0</v>
      </c>
      <c r="G94" s="355">
        <v>0</v>
      </c>
      <c r="H94" s="355">
        <v>0</v>
      </c>
      <c r="I94" s="355">
        <v>0</v>
      </c>
      <c r="J94" s="408">
        <v>0</v>
      </c>
      <c r="K94" s="408">
        <v>0</v>
      </c>
      <c r="L94" s="526">
        <v>0</v>
      </c>
      <c r="M94" s="530">
        <v>0</v>
      </c>
      <c r="N94" s="530">
        <v>0</v>
      </c>
      <c r="O94" s="530">
        <v>0</v>
      </c>
      <c r="P94" s="412" t="e">
        <f t="shared" si="7"/>
        <v>#DIV/0!</v>
      </c>
    </row>
    <row r="95" spans="1:16" ht="15.75" hidden="1" customHeight="1" x14ac:dyDescent="0.25">
      <c r="A95" s="713" t="s">
        <v>761</v>
      </c>
      <c r="B95" s="714"/>
      <c r="C95" s="353" t="s">
        <v>762</v>
      </c>
      <c r="D95" s="354" t="s">
        <v>753</v>
      </c>
      <c r="E95" s="354"/>
      <c r="F95" s="355">
        <v>0</v>
      </c>
      <c r="G95" s="355">
        <v>0</v>
      </c>
      <c r="H95" s="355">
        <v>0</v>
      </c>
      <c r="I95" s="355">
        <v>0</v>
      </c>
      <c r="J95" s="408">
        <v>0</v>
      </c>
      <c r="K95" s="408">
        <v>0</v>
      </c>
      <c r="L95" s="526">
        <v>0</v>
      </c>
      <c r="M95" s="530">
        <v>0</v>
      </c>
      <c r="N95" s="530">
        <v>0</v>
      </c>
      <c r="O95" s="530">
        <v>0</v>
      </c>
      <c r="P95" s="412" t="e">
        <f t="shared" si="7"/>
        <v>#DIV/0!</v>
      </c>
    </row>
    <row r="96" spans="1:16" ht="15.75" hidden="1" customHeight="1" x14ac:dyDescent="0.25">
      <c r="A96" s="713" t="s">
        <v>763</v>
      </c>
      <c r="B96" s="714"/>
      <c r="C96" s="353" t="s">
        <v>764</v>
      </c>
      <c r="D96" s="354" t="s">
        <v>753</v>
      </c>
      <c r="E96" s="354"/>
      <c r="F96" s="355">
        <v>0</v>
      </c>
      <c r="G96" s="355">
        <v>0</v>
      </c>
      <c r="H96" s="355">
        <v>0</v>
      </c>
      <c r="I96" s="355">
        <v>0</v>
      </c>
      <c r="J96" s="408">
        <v>0</v>
      </c>
      <c r="K96" s="408">
        <v>0</v>
      </c>
      <c r="L96" s="526">
        <v>0</v>
      </c>
      <c r="M96" s="530">
        <v>0</v>
      </c>
      <c r="N96" s="530">
        <v>0</v>
      </c>
      <c r="O96" s="530">
        <v>0</v>
      </c>
      <c r="P96" s="412" t="e">
        <f t="shared" si="7"/>
        <v>#DIV/0!</v>
      </c>
    </row>
    <row r="97" spans="1:16" ht="15.75" hidden="1" customHeight="1" x14ac:dyDescent="0.25">
      <c r="A97" s="713" t="s">
        <v>765</v>
      </c>
      <c r="B97" s="714"/>
      <c r="C97" s="353" t="s">
        <v>766</v>
      </c>
      <c r="D97" s="354" t="s">
        <v>753</v>
      </c>
      <c r="E97" s="354"/>
      <c r="F97" s="355">
        <v>0</v>
      </c>
      <c r="G97" s="355">
        <v>0</v>
      </c>
      <c r="H97" s="355">
        <v>0</v>
      </c>
      <c r="I97" s="355">
        <v>0</v>
      </c>
      <c r="J97" s="408">
        <v>0</v>
      </c>
      <c r="K97" s="408">
        <v>0</v>
      </c>
      <c r="L97" s="526">
        <v>0</v>
      </c>
      <c r="M97" s="530">
        <v>0</v>
      </c>
      <c r="N97" s="530">
        <v>0</v>
      </c>
      <c r="O97" s="530">
        <v>0</v>
      </c>
      <c r="P97" s="412" t="e">
        <f t="shared" si="7"/>
        <v>#DIV/0!</v>
      </c>
    </row>
    <row r="98" spans="1:16" ht="15.75" hidden="1" customHeight="1" x14ac:dyDescent="0.25">
      <c r="A98" s="713" t="s">
        <v>767</v>
      </c>
      <c r="B98" s="714"/>
      <c r="C98" s="353" t="s">
        <v>768</v>
      </c>
      <c r="D98" s="354" t="s">
        <v>753</v>
      </c>
      <c r="E98" s="354"/>
      <c r="F98" s="355">
        <v>0</v>
      </c>
      <c r="G98" s="355">
        <v>0</v>
      </c>
      <c r="H98" s="355">
        <v>0</v>
      </c>
      <c r="I98" s="355">
        <v>0</v>
      </c>
      <c r="J98" s="408">
        <v>0</v>
      </c>
      <c r="K98" s="408">
        <v>0</v>
      </c>
      <c r="L98" s="526">
        <v>0</v>
      </c>
      <c r="M98" s="530">
        <v>0</v>
      </c>
      <c r="N98" s="530">
        <v>0</v>
      </c>
      <c r="O98" s="530">
        <v>0</v>
      </c>
      <c r="P98" s="412" t="e">
        <f t="shared" si="7"/>
        <v>#DIV/0!</v>
      </c>
    </row>
    <row r="99" spans="1:16" ht="15.75" hidden="1" customHeight="1" x14ac:dyDescent="0.25">
      <c r="A99" s="711" t="s">
        <v>769</v>
      </c>
      <c r="B99" s="712"/>
      <c r="C99" s="356" t="s">
        <v>770</v>
      </c>
      <c r="D99" s="357" t="s">
        <v>771</v>
      </c>
      <c r="E99" s="357"/>
      <c r="F99" s="355">
        <v>0</v>
      </c>
      <c r="G99" s="355">
        <v>0</v>
      </c>
      <c r="H99" s="355">
        <v>0</v>
      </c>
      <c r="I99" s="355">
        <v>0</v>
      </c>
      <c r="J99" s="408">
        <v>0</v>
      </c>
      <c r="K99" s="408">
        <v>0</v>
      </c>
      <c r="L99" s="526">
        <v>0</v>
      </c>
      <c r="M99" s="530">
        <v>0</v>
      </c>
      <c r="N99" s="530">
        <v>0</v>
      </c>
      <c r="O99" s="530">
        <v>0</v>
      </c>
      <c r="P99" s="412" t="e">
        <f t="shared" si="7"/>
        <v>#DIV/0!</v>
      </c>
    </row>
    <row r="100" spans="1:16" ht="15.75" hidden="1" customHeight="1" x14ac:dyDescent="0.25">
      <c r="A100" s="713" t="s">
        <v>772</v>
      </c>
      <c r="B100" s="714"/>
      <c r="C100" s="353" t="s">
        <v>773</v>
      </c>
      <c r="D100" s="354" t="s">
        <v>774</v>
      </c>
      <c r="E100" s="354"/>
      <c r="F100" s="355">
        <v>0</v>
      </c>
      <c r="G100" s="355">
        <v>0</v>
      </c>
      <c r="H100" s="355">
        <v>0</v>
      </c>
      <c r="I100" s="355">
        <v>0</v>
      </c>
      <c r="J100" s="408">
        <v>0</v>
      </c>
      <c r="K100" s="408">
        <v>0</v>
      </c>
      <c r="L100" s="526">
        <v>0</v>
      </c>
      <c r="M100" s="530">
        <v>0</v>
      </c>
      <c r="N100" s="530">
        <v>0</v>
      </c>
      <c r="O100" s="530">
        <v>0</v>
      </c>
      <c r="P100" s="412" t="e">
        <f t="shared" si="7"/>
        <v>#DIV/0!</v>
      </c>
    </row>
    <row r="101" spans="1:16" ht="15.75" hidden="1" customHeight="1" x14ac:dyDescent="0.25">
      <c r="A101" s="713" t="s">
        <v>775</v>
      </c>
      <c r="B101" s="714"/>
      <c r="C101" s="353" t="s">
        <v>776</v>
      </c>
      <c r="D101" s="354" t="s">
        <v>774</v>
      </c>
      <c r="E101" s="354"/>
      <c r="F101" s="355">
        <v>0</v>
      </c>
      <c r="G101" s="355">
        <v>0</v>
      </c>
      <c r="H101" s="355">
        <v>0</v>
      </c>
      <c r="I101" s="355">
        <v>0</v>
      </c>
      <c r="J101" s="408">
        <v>0</v>
      </c>
      <c r="K101" s="408">
        <v>0</v>
      </c>
      <c r="L101" s="526">
        <v>0</v>
      </c>
      <c r="M101" s="530">
        <v>0</v>
      </c>
      <c r="N101" s="530">
        <v>0</v>
      </c>
      <c r="O101" s="530">
        <v>0</v>
      </c>
      <c r="P101" s="412" t="e">
        <f t="shared" si="7"/>
        <v>#DIV/0!</v>
      </c>
    </row>
    <row r="102" spans="1:16" ht="25.5" hidden="1" customHeight="1" x14ac:dyDescent="0.25">
      <c r="A102" s="713" t="s">
        <v>777</v>
      </c>
      <c r="B102" s="714"/>
      <c r="C102" s="353" t="s">
        <v>778</v>
      </c>
      <c r="D102" s="354" t="s">
        <v>774</v>
      </c>
      <c r="E102" s="354"/>
      <c r="F102" s="355">
        <v>0</v>
      </c>
      <c r="G102" s="355">
        <v>0</v>
      </c>
      <c r="H102" s="355">
        <v>0</v>
      </c>
      <c r="I102" s="355">
        <v>0</v>
      </c>
      <c r="J102" s="408">
        <v>0</v>
      </c>
      <c r="K102" s="408">
        <v>0</v>
      </c>
      <c r="L102" s="526">
        <v>0</v>
      </c>
      <c r="M102" s="530">
        <v>0</v>
      </c>
      <c r="N102" s="530">
        <v>0</v>
      </c>
      <c r="O102" s="530">
        <v>0</v>
      </c>
      <c r="P102" s="412" t="e">
        <f t="shared" si="7"/>
        <v>#DIV/0!</v>
      </c>
    </row>
    <row r="103" spans="1:16" ht="15.75" hidden="1" customHeight="1" x14ac:dyDescent="0.25">
      <c r="A103" s="713" t="s">
        <v>779</v>
      </c>
      <c r="B103" s="714"/>
      <c r="C103" s="353" t="s">
        <v>780</v>
      </c>
      <c r="D103" s="354" t="s">
        <v>774</v>
      </c>
      <c r="E103" s="354"/>
      <c r="F103" s="355">
        <v>0</v>
      </c>
      <c r="G103" s="355">
        <v>0</v>
      </c>
      <c r="H103" s="355">
        <v>0</v>
      </c>
      <c r="I103" s="355">
        <v>0</v>
      </c>
      <c r="J103" s="408">
        <v>0</v>
      </c>
      <c r="K103" s="408">
        <v>0</v>
      </c>
      <c r="L103" s="526">
        <v>0</v>
      </c>
      <c r="M103" s="530">
        <v>0</v>
      </c>
      <c r="N103" s="530">
        <v>0</v>
      </c>
      <c r="O103" s="530">
        <v>0</v>
      </c>
      <c r="P103" s="412" t="e">
        <f t="shared" si="7"/>
        <v>#DIV/0!</v>
      </c>
    </row>
    <row r="104" spans="1:16" ht="15.75" hidden="1" customHeight="1" x14ac:dyDescent="0.25">
      <c r="A104" s="713" t="s">
        <v>781</v>
      </c>
      <c r="B104" s="714"/>
      <c r="C104" s="353" t="s">
        <v>782</v>
      </c>
      <c r="D104" s="354" t="s">
        <v>774</v>
      </c>
      <c r="E104" s="354"/>
      <c r="F104" s="355">
        <v>0</v>
      </c>
      <c r="G104" s="355">
        <v>0</v>
      </c>
      <c r="H104" s="355">
        <v>0</v>
      </c>
      <c r="I104" s="355">
        <v>0</v>
      </c>
      <c r="J104" s="408">
        <v>0</v>
      </c>
      <c r="K104" s="408">
        <v>0</v>
      </c>
      <c r="L104" s="526">
        <v>0</v>
      </c>
      <c r="M104" s="530">
        <v>0</v>
      </c>
      <c r="N104" s="530">
        <v>0</v>
      </c>
      <c r="O104" s="530">
        <v>0</v>
      </c>
      <c r="P104" s="412" t="e">
        <f t="shared" si="7"/>
        <v>#DIV/0!</v>
      </c>
    </row>
    <row r="105" spans="1:16" ht="15.75" hidden="1" customHeight="1" x14ac:dyDescent="0.25">
      <c r="A105" s="713" t="s">
        <v>783</v>
      </c>
      <c r="B105" s="714"/>
      <c r="C105" s="353" t="s">
        <v>784</v>
      </c>
      <c r="D105" s="354" t="s">
        <v>774</v>
      </c>
      <c r="E105" s="354"/>
      <c r="F105" s="355">
        <v>0</v>
      </c>
      <c r="G105" s="355">
        <v>0</v>
      </c>
      <c r="H105" s="355">
        <v>0</v>
      </c>
      <c r="I105" s="355">
        <v>0</v>
      </c>
      <c r="J105" s="408">
        <v>0</v>
      </c>
      <c r="K105" s="408">
        <v>0</v>
      </c>
      <c r="L105" s="526">
        <v>0</v>
      </c>
      <c r="M105" s="530">
        <v>0</v>
      </c>
      <c r="N105" s="530">
        <v>0</v>
      </c>
      <c r="O105" s="530">
        <v>0</v>
      </c>
      <c r="P105" s="412" t="e">
        <f t="shared" si="7"/>
        <v>#DIV/0!</v>
      </c>
    </row>
    <row r="106" spans="1:16" ht="15.75" hidden="1" customHeight="1" x14ac:dyDescent="0.25">
      <c r="A106" s="713" t="s">
        <v>785</v>
      </c>
      <c r="B106" s="714"/>
      <c r="C106" s="353" t="s">
        <v>786</v>
      </c>
      <c r="D106" s="354" t="s">
        <v>774</v>
      </c>
      <c r="E106" s="354"/>
      <c r="F106" s="355">
        <v>0</v>
      </c>
      <c r="G106" s="355">
        <v>0</v>
      </c>
      <c r="H106" s="355">
        <v>0</v>
      </c>
      <c r="I106" s="355">
        <v>0</v>
      </c>
      <c r="J106" s="408">
        <v>0</v>
      </c>
      <c r="K106" s="408">
        <v>0</v>
      </c>
      <c r="L106" s="526">
        <v>0</v>
      </c>
      <c r="M106" s="530">
        <v>0</v>
      </c>
      <c r="N106" s="530">
        <v>0</v>
      </c>
      <c r="O106" s="530">
        <v>0</v>
      </c>
      <c r="P106" s="412" t="e">
        <f t="shared" si="7"/>
        <v>#DIV/0!</v>
      </c>
    </row>
    <row r="107" spans="1:16" ht="15.75" hidden="1" customHeight="1" x14ac:dyDescent="0.25">
      <c r="A107" s="713" t="s">
        <v>787</v>
      </c>
      <c r="B107" s="714"/>
      <c r="C107" s="353" t="s">
        <v>788</v>
      </c>
      <c r="D107" s="354" t="s">
        <v>789</v>
      </c>
      <c r="E107" s="354"/>
      <c r="F107" s="355">
        <v>0</v>
      </c>
      <c r="G107" s="355">
        <v>0</v>
      </c>
      <c r="H107" s="355">
        <v>0</v>
      </c>
      <c r="I107" s="355">
        <v>0</v>
      </c>
      <c r="J107" s="408">
        <v>0</v>
      </c>
      <c r="K107" s="408">
        <v>0</v>
      </c>
      <c r="L107" s="526">
        <v>0</v>
      </c>
      <c r="M107" s="530">
        <v>0</v>
      </c>
      <c r="N107" s="530">
        <v>0</v>
      </c>
      <c r="O107" s="530">
        <v>0</v>
      </c>
      <c r="P107" s="412" t="e">
        <f t="shared" si="7"/>
        <v>#DIV/0!</v>
      </c>
    </row>
    <row r="108" spans="1:16" ht="15.75" hidden="1" customHeight="1" x14ac:dyDescent="0.25">
      <c r="A108" s="713" t="s">
        <v>790</v>
      </c>
      <c r="B108" s="714"/>
      <c r="C108" s="353" t="s">
        <v>791</v>
      </c>
      <c r="D108" s="354" t="s">
        <v>789</v>
      </c>
      <c r="E108" s="354"/>
      <c r="F108" s="355">
        <v>0</v>
      </c>
      <c r="G108" s="355">
        <v>0</v>
      </c>
      <c r="H108" s="355">
        <v>0</v>
      </c>
      <c r="I108" s="355">
        <v>0</v>
      </c>
      <c r="J108" s="408">
        <v>0</v>
      </c>
      <c r="K108" s="408">
        <v>0</v>
      </c>
      <c r="L108" s="526">
        <v>0</v>
      </c>
      <c r="M108" s="530">
        <v>0</v>
      </c>
      <c r="N108" s="530">
        <v>0</v>
      </c>
      <c r="O108" s="530">
        <v>0</v>
      </c>
      <c r="P108" s="412" t="e">
        <f t="shared" si="7"/>
        <v>#DIV/0!</v>
      </c>
    </row>
    <row r="109" spans="1:16" ht="15.75" hidden="1" customHeight="1" x14ac:dyDescent="0.25">
      <c r="A109" s="713" t="s">
        <v>792</v>
      </c>
      <c r="B109" s="714"/>
      <c r="C109" s="353" t="s">
        <v>793</v>
      </c>
      <c r="D109" s="354" t="s">
        <v>789</v>
      </c>
      <c r="E109" s="354"/>
      <c r="F109" s="355">
        <v>0</v>
      </c>
      <c r="G109" s="355">
        <v>0</v>
      </c>
      <c r="H109" s="355">
        <v>0</v>
      </c>
      <c r="I109" s="355">
        <v>0</v>
      </c>
      <c r="J109" s="408">
        <v>0</v>
      </c>
      <c r="K109" s="408">
        <v>0</v>
      </c>
      <c r="L109" s="526">
        <v>0</v>
      </c>
      <c r="M109" s="530">
        <v>0</v>
      </c>
      <c r="N109" s="530">
        <v>0</v>
      </c>
      <c r="O109" s="530">
        <v>0</v>
      </c>
      <c r="P109" s="412" t="e">
        <f t="shared" si="7"/>
        <v>#DIV/0!</v>
      </c>
    </row>
    <row r="110" spans="1:16" ht="15.75" hidden="1" customHeight="1" x14ac:dyDescent="0.25">
      <c r="A110" s="713" t="s">
        <v>794</v>
      </c>
      <c r="B110" s="714"/>
      <c r="C110" s="353" t="s">
        <v>795</v>
      </c>
      <c r="D110" s="354" t="s">
        <v>789</v>
      </c>
      <c r="E110" s="354"/>
      <c r="F110" s="355">
        <v>0</v>
      </c>
      <c r="G110" s="355">
        <v>0</v>
      </c>
      <c r="H110" s="355">
        <v>0</v>
      </c>
      <c r="I110" s="355">
        <v>0</v>
      </c>
      <c r="J110" s="408">
        <v>0</v>
      </c>
      <c r="K110" s="408">
        <v>0</v>
      </c>
      <c r="L110" s="526">
        <v>0</v>
      </c>
      <c r="M110" s="530">
        <v>0</v>
      </c>
      <c r="N110" s="530">
        <v>0</v>
      </c>
      <c r="O110" s="530">
        <v>0</v>
      </c>
      <c r="P110" s="412" t="e">
        <f t="shared" si="7"/>
        <v>#DIV/0!</v>
      </c>
    </row>
    <row r="111" spans="1:16" ht="15.75" hidden="1" customHeight="1" x14ac:dyDescent="0.25">
      <c r="A111" s="713" t="s">
        <v>796</v>
      </c>
      <c r="B111" s="714"/>
      <c r="C111" s="353" t="s">
        <v>797</v>
      </c>
      <c r="D111" s="354" t="s">
        <v>789</v>
      </c>
      <c r="E111" s="354"/>
      <c r="F111" s="355">
        <v>0</v>
      </c>
      <c r="G111" s="355">
        <v>0</v>
      </c>
      <c r="H111" s="355">
        <v>0</v>
      </c>
      <c r="I111" s="355">
        <v>0</v>
      </c>
      <c r="J111" s="408">
        <v>0</v>
      </c>
      <c r="K111" s="408">
        <v>0</v>
      </c>
      <c r="L111" s="526">
        <v>0</v>
      </c>
      <c r="M111" s="530">
        <v>0</v>
      </c>
      <c r="N111" s="530">
        <v>0</v>
      </c>
      <c r="O111" s="530">
        <v>0</v>
      </c>
      <c r="P111" s="412" t="e">
        <f t="shared" si="7"/>
        <v>#DIV/0!</v>
      </c>
    </row>
    <row r="112" spans="1:16" ht="15.75" hidden="1" customHeight="1" x14ac:dyDescent="0.25">
      <c r="A112" s="713" t="s">
        <v>798</v>
      </c>
      <c r="B112" s="714"/>
      <c r="C112" s="353" t="s">
        <v>799</v>
      </c>
      <c r="D112" s="354" t="s">
        <v>789</v>
      </c>
      <c r="E112" s="354"/>
      <c r="F112" s="355">
        <v>0</v>
      </c>
      <c r="G112" s="355">
        <v>0</v>
      </c>
      <c r="H112" s="355">
        <v>0</v>
      </c>
      <c r="I112" s="355">
        <v>0</v>
      </c>
      <c r="J112" s="408">
        <v>0</v>
      </c>
      <c r="K112" s="408">
        <v>0</v>
      </c>
      <c r="L112" s="526">
        <v>0</v>
      </c>
      <c r="M112" s="530">
        <v>0</v>
      </c>
      <c r="N112" s="530">
        <v>0</v>
      </c>
      <c r="O112" s="530">
        <v>0</v>
      </c>
      <c r="P112" s="412" t="e">
        <f t="shared" si="7"/>
        <v>#DIV/0!</v>
      </c>
    </row>
    <row r="113" spans="1:16" ht="15.75" hidden="1" customHeight="1" x14ac:dyDescent="0.25">
      <c r="A113" s="713" t="s">
        <v>800</v>
      </c>
      <c r="B113" s="714"/>
      <c r="C113" s="353" t="s">
        <v>801</v>
      </c>
      <c r="D113" s="354" t="s">
        <v>789</v>
      </c>
      <c r="E113" s="354"/>
      <c r="F113" s="355">
        <v>0</v>
      </c>
      <c r="G113" s="355">
        <v>0</v>
      </c>
      <c r="H113" s="355">
        <v>0</v>
      </c>
      <c r="I113" s="355">
        <v>0</v>
      </c>
      <c r="J113" s="408">
        <v>0</v>
      </c>
      <c r="K113" s="408">
        <v>0</v>
      </c>
      <c r="L113" s="526">
        <v>0</v>
      </c>
      <c r="M113" s="530">
        <v>0</v>
      </c>
      <c r="N113" s="530">
        <v>0</v>
      </c>
      <c r="O113" s="530">
        <v>0</v>
      </c>
      <c r="P113" s="412" t="e">
        <f t="shared" si="7"/>
        <v>#DIV/0!</v>
      </c>
    </row>
    <row r="114" spans="1:16" x14ac:dyDescent="0.25">
      <c r="A114" s="713" t="s">
        <v>802</v>
      </c>
      <c r="B114" s="714"/>
      <c r="C114" s="353" t="s">
        <v>803</v>
      </c>
      <c r="D114" s="354" t="s">
        <v>804</v>
      </c>
      <c r="E114" s="354"/>
      <c r="F114" s="355">
        <v>1513</v>
      </c>
      <c r="G114" s="355">
        <v>267</v>
      </c>
      <c r="H114" s="355">
        <v>1780</v>
      </c>
      <c r="I114" s="355">
        <f t="shared" ref="I114" si="13">SUM(I115:I122)</f>
        <v>1367435</v>
      </c>
      <c r="J114" s="408">
        <f t="shared" ref="J114" si="14">SUM(J115:J122)</f>
        <v>1107911</v>
      </c>
      <c r="K114" s="411">
        <v>2723876</v>
      </c>
      <c r="L114" s="526">
        <v>1600000</v>
      </c>
      <c r="M114" s="411">
        <f>SUM(M115:M122)</f>
        <v>743097</v>
      </c>
      <c r="N114" s="528">
        <f>L114+M114</f>
        <v>2343097</v>
      </c>
      <c r="O114" s="528">
        <v>2343097</v>
      </c>
      <c r="P114" s="412">
        <f t="shared" si="7"/>
        <v>1</v>
      </c>
    </row>
    <row r="115" spans="1:16" x14ac:dyDescent="0.25">
      <c r="A115" s="713" t="s">
        <v>805</v>
      </c>
      <c r="B115" s="714"/>
      <c r="C115" s="353" t="s">
        <v>806</v>
      </c>
      <c r="D115" s="361" t="s">
        <v>804</v>
      </c>
      <c r="E115" s="361"/>
      <c r="F115" s="355">
        <v>0</v>
      </c>
      <c r="G115" s="355">
        <v>0</v>
      </c>
      <c r="H115" s="355">
        <v>0</v>
      </c>
      <c r="I115" s="355">
        <v>0</v>
      </c>
      <c r="J115" s="411">
        <v>0</v>
      </c>
      <c r="K115" s="411">
        <v>0</v>
      </c>
      <c r="L115" s="526">
        <v>1500000</v>
      </c>
      <c r="M115" s="411">
        <v>600431</v>
      </c>
      <c r="N115" s="528">
        <f t="shared" ref="N115:N129" si="15">L115+M115</f>
        <v>2100431</v>
      </c>
      <c r="O115" s="528">
        <v>2100431</v>
      </c>
      <c r="P115" s="412">
        <f t="shared" si="7"/>
        <v>1</v>
      </c>
    </row>
    <row r="116" spans="1:16" x14ac:dyDescent="0.25">
      <c r="A116" s="713" t="s">
        <v>807</v>
      </c>
      <c r="B116" s="714"/>
      <c r="C116" s="353" t="s">
        <v>808</v>
      </c>
      <c r="D116" s="361" t="s">
        <v>804</v>
      </c>
      <c r="E116" s="361"/>
      <c r="F116" s="355">
        <v>0</v>
      </c>
      <c r="G116" s="355">
        <v>0</v>
      </c>
      <c r="H116" s="355">
        <v>0</v>
      </c>
      <c r="I116" s="355">
        <v>0</v>
      </c>
      <c r="J116" s="411">
        <v>0</v>
      </c>
      <c r="K116" s="411">
        <v>0</v>
      </c>
      <c r="L116" s="411">
        <v>0</v>
      </c>
      <c r="M116" s="411">
        <v>0</v>
      </c>
      <c r="N116" s="528">
        <f t="shared" si="15"/>
        <v>0</v>
      </c>
      <c r="O116" s="411">
        <v>0</v>
      </c>
      <c r="P116" s="411">
        <v>0</v>
      </c>
    </row>
    <row r="117" spans="1:16" x14ac:dyDescent="0.25">
      <c r="A117" s="713" t="s">
        <v>809</v>
      </c>
      <c r="B117" s="714"/>
      <c r="C117" s="353" t="s">
        <v>810</v>
      </c>
      <c r="D117" s="361" t="s">
        <v>804</v>
      </c>
      <c r="E117" s="361"/>
      <c r="F117" s="355">
        <v>1000</v>
      </c>
      <c r="G117" s="355">
        <v>131</v>
      </c>
      <c r="H117" s="355">
        <v>1131</v>
      </c>
      <c r="I117" s="355">
        <v>1003610</v>
      </c>
      <c r="J117" s="408">
        <v>879911</v>
      </c>
      <c r="K117" s="411">
        <v>945418</v>
      </c>
      <c r="L117" s="526">
        <v>0</v>
      </c>
      <c r="M117" s="411">
        <v>26060</v>
      </c>
      <c r="N117" s="528">
        <f t="shared" si="15"/>
        <v>26060</v>
      </c>
      <c r="O117" s="528">
        <v>26060</v>
      </c>
      <c r="P117" s="412">
        <f t="shared" si="7"/>
        <v>1</v>
      </c>
    </row>
    <row r="118" spans="1:16" x14ac:dyDescent="0.25">
      <c r="A118" s="713" t="s">
        <v>811</v>
      </c>
      <c r="B118" s="714"/>
      <c r="C118" s="353" t="s">
        <v>812</v>
      </c>
      <c r="D118" s="361" t="s">
        <v>804</v>
      </c>
      <c r="E118" s="361"/>
      <c r="F118" s="355">
        <v>513</v>
      </c>
      <c r="G118" s="355">
        <v>136</v>
      </c>
      <c r="H118" s="355">
        <v>649</v>
      </c>
      <c r="I118" s="355">
        <v>363825</v>
      </c>
      <c r="J118" s="408">
        <v>228000</v>
      </c>
      <c r="K118" s="411">
        <v>17878458</v>
      </c>
      <c r="L118" s="411">
        <v>100000</v>
      </c>
      <c r="M118" s="411">
        <v>116606</v>
      </c>
      <c r="N118" s="528">
        <f t="shared" si="15"/>
        <v>216606</v>
      </c>
      <c r="O118" s="528">
        <v>216606</v>
      </c>
      <c r="P118" s="411">
        <v>0</v>
      </c>
    </row>
    <row r="119" spans="1:16" x14ac:dyDescent="0.25">
      <c r="A119" s="713" t="s">
        <v>813</v>
      </c>
      <c r="B119" s="714"/>
      <c r="C119" s="353" t="s">
        <v>814</v>
      </c>
      <c r="D119" s="361" t="s">
        <v>804</v>
      </c>
      <c r="E119" s="361"/>
      <c r="F119" s="355">
        <v>0</v>
      </c>
      <c r="G119" s="355">
        <v>0</v>
      </c>
      <c r="H119" s="355">
        <v>0</v>
      </c>
      <c r="I119" s="355">
        <v>0</v>
      </c>
      <c r="J119" s="408">
        <v>0</v>
      </c>
      <c r="K119" s="411">
        <v>0</v>
      </c>
      <c r="L119" s="411">
        <v>0</v>
      </c>
      <c r="M119" s="411">
        <v>0</v>
      </c>
      <c r="N119" s="528">
        <f t="shared" si="15"/>
        <v>0</v>
      </c>
      <c r="O119" s="411">
        <v>0</v>
      </c>
      <c r="P119" s="411">
        <v>0</v>
      </c>
    </row>
    <row r="120" spans="1:16" x14ac:dyDescent="0.25">
      <c r="A120" s="713" t="s">
        <v>815</v>
      </c>
      <c r="B120" s="714"/>
      <c r="C120" s="353" t="s">
        <v>816</v>
      </c>
      <c r="D120" s="361" t="s">
        <v>804</v>
      </c>
      <c r="E120" s="361"/>
      <c r="F120" s="355">
        <v>0</v>
      </c>
      <c r="G120" s="355">
        <v>0</v>
      </c>
      <c r="H120" s="355">
        <v>0</v>
      </c>
      <c r="I120" s="355">
        <v>0</v>
      </c>
      <c r="J120" s="408">
        <v>0</v>
      </c>
      <c r="K120" s="411">
        <v>0</v>
      </c>
      <c r="L120" s="411">
        <v>0</v>
      </c>
      <c r="M120" s="411">
        <v>0</v>
      </c>
      <c r="N120" s="528">
        <f t="shared" si="15"/>
        <v>0</v>
      </c>
      <c r="O120" s="411">
        <v>0</v>
      </c>
      <c r="P120" s="411">
        <v>0</v>
      </c>
    </row>
    <row r="121" spans="1:16" x14ac:dyDescent="0.25">
      <c r="A121" s="713" t="s">
        <v>817</v>
      </c>
      <c r="B121" s="714"/>
      <c r="C121" s="353" t="s">
        <v>818</v>
      </c>
      <c r="D121" s="361" t="s">
        <v>804</v>
      </c>
      <c r="E121" s="361"/>
      <c r="F121" s="355">
        <v>0</v>
      </c>
      <c r="G121" s="355">
        <v>0</v>
      </c>
      <c r="H121" s="355">
        <v>0</v>
      </c>
      <c r="I121" s="355">
        <v>0</v>
      </c>
      <c r="J121" s="408">
        <v>0</v>
      </c>
      <c r="K121" s="411">
        <v>0</v>
      </c>
      <c r="L121" s="411">
        <v>0</v>
      </c>
      <c r="M121" s="411">
        <v>0</v>
      </c>
      <c r="N121" s="528">
        <f t="shared" si="15"/>
        <v>0</v>
      </c>
      <c r="O121" s="411">
        <v>0</v>
      </c>
      <c r="P121" s="411">
        <v>0</v>
      </c>
    </row>
    <row r="122" spans="1:16" x14ac:dyDescent="0.25">
      <c r="A122" s="713" t="s">
        <v>819</v>
      </c>
      <c r="B122" s="714"/>
      <c r="C122" s="353" t="s">
        <v>820</v>
      </c>
      <c r="D122" s="361" t="s">
        <v>804</v>
      </c>
      <c r="E122" s="361"/>
      <c r="F122" s="355">
        <v>0</v>
      </c>
      <c r="G122" s="355">
        <v>0</v>
      </c>
      <c r="H122" s="355">
        <v>0</v>
      </c>
      <c r="I122" s="355">
        <v>0</v>
      </c>
      <c r="J122" s="408">
        <v>0</v>
      </c>
      <c r="K122" s="411">
        <v>0</v>
      </c>
      <c r="L122" s="411">
        <v>0</v>
      </c>
      <c r="M122" s="411">
        <v>0</v>
      </c>
      <c r="N122" s="528">
        <f t="shared" si="15"/>
        <v>0</v>
      </c>
      <c r="O122" s="411">
        <v>0</v>
      </c>
      <c r="P122" s="411">
        <v>0</v>
      </c>
    </row>
    <row r="123" spans="1:16" x14ac:dyDescent="0.25">
      <c r="A123" s="713" t="s">
        <v>821</v>
      </c>
      <c r="B123" s="714"/>
      <c r="C123" s="353" t="s">
        <v>822</v>
      </c>
      <c r="D123" s="354" t="s">
        <v>823</v>
      </c>
      <c r="E123" s="354"/>
      <c r="F123" s="355">
        <v>1200</v>
      </c>
      <c r="G123" s="355">
        <v>886</v>
      </c>
      <c r="H123" s="355">
        <v>2086</v>
      </c>
      <c r="I123" s="355">
        <f t="shared" ref="I123" si="16">SUM(I124:I130)</f>
        <v>5929399</v>
      </c>
      <c r="J123" s="408">
        <f t="shared" ref="J123:K123" si="17">SUM(J124:J130)</f>
        <v>3373080</v>
      </c>
      <c r="K123" s="411">
        <f t="shared" si="17"/>
        <v>8075817</v>
      </c>
      <c r="L123" s="528">
        <v>4000000</v>
      </c>
      <c r="M123" s="411">
        <v>9777612</v>
      </c>
      <c r="N123" s="528">
        <f t="shared" si="15"/>
        <v>13777612</v>
      </c>
      <c r="O123" s="528">
        <v>13777612</v>
      </c>
      <c r="P123" s="412">
        <f t="shared" si="7"/>
        <v>1</v>
      </c>
    </row>
    <row r="124" spans="1:16" x14ac:dyDescent="0.25">
      <c r="A124" s="713">
        <v>118</v>
      </c>
      <c r="B124" s="714"/>
      <c r="C124" s="353" t="s">
        <v>824</v>
      </c>
      <c r="D124" s="361" t="s">
        <v>823</v>
      </c>
      <c r="E124" s="361"/>
      <c r="F124" s="355">
        <v>0</v>
      </c>
      <c r="G124" s="355">
        <v>0</v>
      </c>
      <c r="H124" s="355">
        <v>0</v>
      </c>
      <c r="I124" s="355">
        <v>0</v>
      </c>
      <c r="J124" s="408">
        <v>0</v>
      </c>
      <c r="K124" s="411">
        <v>0</v>
      </c>
      <c r="L124" s="411">
        <v>0</v>
      </c>
      <c r="M124" s="411">
        <v>0</v>
      </c>
      <c r="N124" s="528">
        <f t="shared" si="15"/>
        <v>0</v>
      </c>
      <c r="O124" s="411">
        <v>0</v>
      </c>
      <c r="P124" s="411">
        <v>0</v>
      </c>
    </row>
    <row r="125" spans="1:16" x14ac:dyDescent="0.25">
      <c r="A125" s="713">
        <v>119</v>
      </c>
      <c r="B125" s="714"/>
      <c r="C125" s="353" t="s">
        <v>825</v>
      </c>
      <c r="D125" s="361" t="s">
        <v>823</v>
      </c>
      <c r="E125" s="361"/>
      <c r="F125" s="355">
        <v>0</v>
      </c>
      <c r="G125" s="355">
        <v>0</v>
      </c>
      <c r="H125" s="355">
        <v>0</v>
      </c>
      <c r="I125" s="355">
        <v>0</v>
      </c>
      <c r="J125" s="408">
        <v>0</v>
      </c>
      <c r="K125" s="411">
        <v>0</v>
      </c>
      <c r="L125" s="411">
        <v>0</v>
      </c>
      <c r="M125" s="411">
        <v>0</v>
      </c>
      <c r="N125" s="528">
        <f t="shared" si="15"/>
        <v>0</v>
      </c>
      <c r="O125" s="411">
        <v>0</v>
      </c>
      <c r="P125" s="411">
        <v>0</v>
      </c>
    </row>
    <row r="126" spans="1:16" x14ac:dyDescent="0.25">
      <c r="A126" s="713">
        <v>120</v>
      </c>
      <c r="B126" s="714"/>
      <c r="C126" s="353" t="s">
        <v>826</v>
      </c>
      <c r="D126" s="361" t="s">
        <v>823</v>
      </c>
      <c r="E126" s="361"/>
      <c r="F126" s="355">
        <v>0</v>
      </c>
      <c r="G126" s="355">
        <v>0</v>
      </c>
      <c r="H126" s="355">
        <v>0</v>
      </c>
      <c r="I126" s="355">
        <v>0</v>
      </c>
      <c r="J126" s="408">
        <v>0</v>
      </c>
      <c r="K126" s="411">
        <v>0</v>
      </c>
      <c r="L126" s="411">
        <v>0</v>
      </c>
      <c r="M126" s="411">
        <v>0</v>
      </c>
      <c r="N126" s="528">
        <f t="shared" si="15"/>
        <v>0</v>
      </c>
      <c r="O126" s="411">
        <v>0</v>
      </c>
      <c r="P126" s="411">
        <v>0</v>
      </c>
    </row>
    <row r="127" spans="1:16" x14ac:dyDescent="0.25">
      <c r="A127" s="713">
        <v>121</v>
      </c>
      <c r="B127" s="714"/>
      <c r="C127" s="353" t="s">
        <v>827</v>
      </c>
      <c r="D127" s="361" t="s">
        <v>823</v>
      </c>
      <c r="E127" s="361"/>
      <c r="F127" s="355">
        <v>0</v>
      </c>
      <c r="G127" s="355">
        <v>0</v>
      </c>
      <c r="H127" s="355">
        <v>0</v>
      </c>
      <c r="I127" s="355">
        <v>0</v>
      </c>
      <c r="J127" s="408">
        <v>0</v>
      </c>
      <c r="K127" s="411">
        <v>0</v>
      </c>
      <c r="L127" s="411">
        <v>0</v>
      </c>
      <c r="M127" s="411">
        <v>0</v>
      </c>
      <c r="N127" s="528">
        <f t="shared" si="15"/>
        <v>0</v>
      </c>
      <c r="O127" s="411">
        <v>0</v>
      </c>
      <c r="P127" s="411">
        <v>0</v>
      </c>
    </row>
    <row r="128" spans="1:16" x14ac:dyDescent="0.25">
      <c r="A128" s="713">
        <v>122</v>
      </c>
      <c r="B128" s="714"/>
      <c r="C128" s="353" t="s">
        <v>828</v>
      </c>
      <c r="D128" s="361" t="s">
        <v>823</v>
      </c>
      <c r="E128" s="361"/>
      <c r="F128" s="355">
        <v>0</v>
      </c>
      <c r="G128" s="355">
        <v>0</v>
      </c>
      <c r="H128" s="355">
        <v>0</v>
      </c>
      <c r="I128" s="355">
        <v>0</v>
      </c>
      <c r="J128" s="408">
        <v>0</v>
      </c>
      <c r="K128" s="411">
        <v>0</v>
      </c>
      <c r="L128" s="411">
        <v>0</v>
      </c>
      <c r="M128" s="411">
        <v>0</v>
      </c>
      <c r="N128" s="528">
        <f t="shared" si="15"/>
        <v>0</v>
      </c>
      <c r="O128" s="411">
        <v>0</v>
      </c>
      <c r="P128" s="411">
        <v>0</v>
      </c>
    </row>
    <row r="129" spans="1:16" x14ac:dyDescent="0.25">
      <c r="A129" s="713">
        <v>123</v>
      </c>
      <c r="B129" s="714"/>
      <c r="C129" s="353" t="s">
        <v>829</v>
      </c>
      <c r="D129" s="361" t="s">
        <v>823</v>
      </c>
      <c r="E129" s="361"/>
      <c r="F129" s="355">
        <v>0</v>
      </c>
      <c r="G129" s="355">
        <v>0</v>
      </c>
      <c r="H129" s="355">
        <v>0</v>
      </c>
      <c r="I129" s="355">
        <v>0</v>
      </c>
      <c r="J129" s="408">
        <v>0</v>
      </c>
      <c r="K129" s="411">
        <v>0</v>
      </c>
      <c r="L129" s="411">
        <v>0</v>
      </c>
      <c r="M129" s="411">
        <v>0</v>
      </c>
      <c r="N129" s="528">
        <f t="shared" si="15"/>
        <v>0</v>
      </c>
      <c r="O129" s="411">
        <v>0</v>
      </c>
      <c r="P129" s="411">
        <v>0</v>
      </c>
    </row>
    <row r="130" spans="1:16" ht="25.5" x14ac:dyDescent="0.25">
      <c r="A130" s="713">
        <v>124</v>
      </c>
      <c r="B130" s="714"/>
      <c r="C130" s="353" t="s">
        <v>830</v>
      </c>
      <c r="D130" s="361" t="s">
        <v>823</v>
      </c>
      <c r="E130" s="361"/>
      <c r="F130" s="355">
        <v>1200</v>
      </c>
      <c r="G130" s="355">
        <v>886</v>
      </c>
      <c r="H130" s="355">
        <v>2086</v>
      </c>
      <c r="I130" s="355">
        <v>5929399</v>
      </c>
      <c r="J130" s="408">
        <v>3373080</v>
      </c>
      <c r="K130" s="411">
        <v>8075817</v>
      </c>
      <c r="L130" s="526">
        <v>4000000</v>
      </c>
      <c r="M130" s="411">
        <v>9777612</v>
      </c>
      <c r="N130" s="528">
        <f>L130+M130</f>
        <v>13777612</v>
      </c>
      <c r="O130" s="528">
        <v>13777612</v>
      </c>
      <c r="P130" s="412">
        <f t="shared" si="7"/>
        <v>1</v>
      </c>
    </row>
    <row r="131" spans="1:16" ht="25.5" hidden="1" customHeight="1" x14ac:dyDescent="0.25">
      <c r="A131" s="713">
        <v>125</v>
      </c>
      <c r="B131" s="714"/>
      <c r="C131" s="353" t="s">
        <v>831</v>
      </c>
      <c r="D131" s="361" t="s">
        <v>823</v>
      </c>
      <c r="E131" s="361"/>
      <c r="F131" s="355">
        <v>0</v>
      </c>
      <c r="G131" s="355">
        <v>0</v>
      </c>
      <c r="H131" s="355">
        <v>0</v>
      </c>
      <c r="I131" s="355">
        <v>0</v>
      </c>
      <c r="J131" s="408">
        <v>0</v>
      </c>
      <c r="K131" s="408">
        <v>0</v>
      </c>
      <c r="L131" s="526">
        <v>0</v>
      </c>
      <c r="M131" s="411">
        <v>0</v>
      </c>
      <c r="N131" s="528">
        <f t="shared" ref="N131:N162" si="18">L131+M131</f>
        <v>0</v>
      </c>
      <c r="O131" s="530">
        <v>0</v>
      </c>
      <c r="P131" s="412" t="e">
        <f t="shared" si="7"/>
        <v>#DIV/0!</v>
      </c>
    </row>
    <row r="132" spans="1:16" ht="15.75" hidden="1" customHeight="1" x14ac:dyDescent="0.25">
      <c r="A132" s="713">
        <v>126</v>
      </c>
      <c r="B132" s="714"/>
      <c r="C132" s="353" t="s">
        <v>832</v>
      </c>
      <c r="D132" s="361" t="s">
        <v>823</v>
      </c>
      <c r="E132" s="361"/>
      <c r="F132" s="355">
        <v>0</v>
      </c>
      <c r="G132" s="355">
        <v>0</v>
      </c>
      <c r="H132" s="355">
        <v>0</v>
      </c>
      <c r="I132" s="355">
        <v>0</v>
      </c>
      <c r="J132" s="408">
        <v>0</v>
      </c>
      <c r="K132" s="408">
        <v>0</v>
      </c>
      <c r="L132" s="526">
        <v>0</v>
      </c>
      <c r="M132" s="411">
        <v>0</v>
      </c>
      <c r="N132" s="528">
        <f t="shared" si="18"/>
        <v>0</v>
      </c>
      <c r="O132" s="530">
        <v>0</v>
      </c>
      <c r="P132" s="412" t="e">
        <f t="shared" si="7"/>
        <v>#DIV/0!</v>
      </c>
    </row>
    <row r="133" spans="1:16" ht="15.75" hidden="1" customHeight="1" x14ac:dyDescent="0.25">
      <c r="A133" s="713">
        <v>127</v>
      </c>
      <c r="B133" s="714"/>
      <c r="C133" s="353" t="s">
        <v>833</v>
      </c>
      <c r="D133" s="361" t="s">
        <v>823</v>
      </c>
      <c r="E133" s="361"/>
      <c r="F133" s="355">
        <v>0</v>
      </c>
      <c r="G133" s="355">
        <v>0</v>
      </c>
      <c r="H133" s="355">
        <v>0</v>
      </c>
      <c r="I133" s="355">
        <v>0</v>
      </c>
      <c r="J133" s="408">
        <v>0</v>
      </c>
      <c r="K133" s="408">
        <v>0</v>
      </c>
      <c r="L133" s="526">
        <v>0</v>
      </c>
      <c r="M133" s="411">
        <v>0</v>
      </c>
      <c r="N133" s="528">
        <f t="shared" si="18"/>
        <v>0</v>
      </c>
      <c r="O133" s="530">
        <v>0</v>
      </c>
      <c r="P133" s="412" t="e">
        <f t="shared" si="7"/>
        <v>#DIV/0!</v>
      </c>
    </row>
    <row r="134" spans="1:16" ht="25.5" hidden="1" customHeight="1" x14ac:dyDescent="0.25">
      <c r="A134" s="713" t="s">
        <v>834</v>
      </c>
      <c r="B134" s="714"/>
      <c r="C134" s="353" t="s">
        <v>835</v>
      </c>
      <c r="D134" s="361" t="s">
        <v>823</v>
      </c>
      <c r="E134" s="361"/>
      <c r="F134" s="355">
        <v>0</v>
      </c>
      <c r="G134" s="355">
        <v>0</v>
      </c>
      <c r="H134" s="355">
        <v>0</v>
      </c>
      <c r="I134" s="355">
        <v>0</v>
      </c>
      <c r="J134" s="408">
        <v>0</v>
      </c>
      <c r="K134" s="408">
        <v>0</v>
      </c>
      <c r="L134" s="526">
        <v>0</v>
      </c>
      <c r="M134" s="411">
        <v>0</v>
      </c>
      <c r="N134" s="528">
        <f t="shared" si="18"/>
        <v>0</v>
      </c>
      <c r="O134" s="530">
        <v>0</v>
      </c>
      <c r="P134" s="412" t="e">
        <f t="shared" si="7"/>
        <v>#DIV/0!</v>
      </c>
    </row>
    <row r="135" spans="1:16" ht="25.5" hidden="1" customHeight="1" x14ac:dyDescent="0.25">
      <c r="A135" s="713" t="s">
        <v>836</v>
      </c>
      <c r="B135" s="714"/>
      <c r="C135" s="353" t="s">
        <v>837</v>
      </c>
      <c r="D135" s="361" t="s">
        <v>823</v>
      </c>
      <c r="E135" s="361"/>
      <c r="F135" s="355">
        <v>0</v>
      </c>
      <c r="G135" s="355">
        <v>0</v>
      </c>
      <c r="H135" s="355">
        <v>0</v>
      </c>
      <c r="I135" s="355">
        <v>0</v>
      </c>
      <c r="J135" s="408">
        <v>0</v>
      </c>
      <c r="K135" s="408">
        <v>0</v>
      </c>
      <c r="L135" s="526">
        <v>0</v>
      </c>
      <c r="M135" s="411">
        <v>0</v>
      </c>
      <c r="N135" s="528">
        <f t="shared" si="18"/>
        <v>0</v>
      </c>
      <c r="O135" s="530">
        <v>0</v>
      </c>
      <c r="P135" s="412" t="e">
        <f t="shared" si="7"/>
        <v>#DIV/0!</v>
      </c>
    </row>
    <row r="136" spans="1:16" ht="25.5" hidden="1" customHeight="1" x14ac:dyDescent="0.25">
      <c r="A136" s="713" t="s">
        <v>838</v>
      </c>
      <c r="B136" s="714"/>
      <c r="C136" s="353" t="s">
        <v>839</v>
      </c>
      <c r="D136" s="361" t="s">
        <v>823</v>
      </c>
      <c r="E136" s="361"/>
      <c r="F136" s="355">
        <v>0</v>
      </c>
      <c r="G136" s="355">
        <v>0</v>
      </c>
      <c r="H136" s="355">
        <v>0</v>
      </c>
      <c r="I136" s="355">
        <v>0</v>
      </c>
      <c r="J136" s="408">
        <v>0</v>
      </c>
      <c r="K136" s="408">
        <v>0</v>
      </c>
      <c r="L136" s="526">
        <v>0</v>
      </c>
      <c r="M136" s="411">
        <v>0</v>
      </c>
      <c r="N136" s="528">
        <f t="shared" si="18"/>
        <v>0</v>
      </c>
      <c r="O136" s="530">
        <v>0</v>
      </c>
      <c r="P136" s="412" t="e">
        <f t="shared" si="7"/>
        <v>#DIV/0!</v>
      </c>
    </row>
    <row r="137" spans="1:16" ht="25.5" hidden="1" customHeight="1" x14ac:dyDescent="0.25">
      <c r="A137" s="713" t="s">
        <v>840</v>
      </c>
      <c r="B137" s="714"/>
      <c r="C137" s="353" t="s">
        <v>841</v>
      </c>
      <c r="D137" s="361" t="s">
        <v>823</v>
      </c>
      <c r="E137" s="361"/>
      <c r="F137" s="355">
        <v>0</v>
      </c>
      <c r="G137" s="355">
        <v>0</v>
      </c>
      <c r="H137" s="355">
        <v>0</v>
      </c>
      <c r="I137" s="355">
        <v>0</v>
      </c>
      <c r="J137" s="408">
        <v>0</v>
      </c>
      <c r="K137" s="408">
        <v>0</v>
      </c>
      <c r="L137" s="526">
        <v>0</v>
      </c>
      <c r="M137" s="411">
        <v>0</v>
      </c>
      <c r="N137" s="528">
        <f t="shared" si="18"/>
        <v>0</v>
      </c>
      <c r="O137" s="530">
        <v>0</v>
      </c>
      <c r="P137" s="412" t="e">
        <f t="shared" ref="P137:P197" si="19">O137/N137</f>
        <v>#DIV/0!</v>
      </c>
    </row>
    <row r="138" spans="1:16" ht="38.25" hidden="1" customHeight="1" x14ac:dyDescent="0.25">
      <c r="A138" s="713" t="s">
        <v>842</v>
      </c>
      <c r="B138" s="714"/>
      <c r="C138" s="353" t="s">
        <v>843</v>
      </c>
      <c r="D138" s="361" t="s">
        <v>823</v>
      </c>
      <c r="E138" s="361"/>
      <c r="F138" s="355">
        <v>0</v>
      </c>
      <c r="G138" s="355">
        <v>0</v>
      </c>
      <c r="H138" s="355">
        <v>0</v>
      </c>
      <c r="I138" s="355">
        <v>0</v>
      </c>
      <c r="J138" s="408">
        <v>0</v>
      </c>
      <c r="K138" s="408">
        <v>0</v>
      </c>
      <c r="L138" s="526">
        <v>0</v>
      </c>
      <c r="M138" s="411">
        <v>0</v>
      </c>
      <c r="N138" s="528">
        <f t="shared" si="18"/>
        <v>0</v>
      </c>
      <c r="O138" s="530">
        <v>0</v>
      </c>
      <c r="P138" s="412" t="e">
        <f t="shared" si="19"/>
        <v>#DIV/0!</v>
      </c>
    </row>
    <row r="139" spans="1:16" ht="15.75" hidden="1" customHeight="1" x14ac:dyDescent="0.25">
      <c r="A139" s="713" t="s">
        <v>844</v>
      </c>
      <c r="B139" s="714"/>
      <c r="C139" s="353" t="s">
        <v>845</v>
      </c>
      <c r="D139" s="361" t="s">
        <v>823</v>
      </c>
      <c r="E139" s="361"/>
      <c r="F139" s="355">
        <v>0</v>
      </c>
      <c r="G139" s="355">
        <v>0</v>
      </c>
      <c r="H139" s="355">
        <v>0</v>
      </c>
      <c r="I139" s="355">
        <v>0</v>
      </c>
      <c r="J139" s="408">
        <v>0</v>
      </c>
      <c r="K139" s="408">
        <v>0</v>
      </c>
      <c r="L139" s="526">
        <v>0</v>
      </c>
      <c r="M139" s="411">
        <v>0</v>
      </c>
      <c r="N139" s="528">
        <f t="shared" si="18"/>
        <v>0</v>
      </c>
      <c r="O139" s="530">
        <v>0</v>
      </c>
      <c r="P139" s="412" t="e">
        <f t="shared" si="19"/>
        <v>#DIV/0!</v>
      </c>
    </row>
    <row r="140" spans="1:16" ht="15.75" hidden="1" customHeight="1" x14ac:dyDescent="0.25">
      <c r="A140" s="713" t="s">
        <v>846</v>
      </c>
      <c r="B140" s="714"/>
      <c r="C140" s="353" t="s">
        <v>847</v>
      </c>
      <c r="D140" s="361" t="s">
        <v>823</v>
      </c>
      <c r="E140" s="361"/>
      <c r="F140" s="355">
        <v>0</v>
      </c>
      <c r="G140" s="355">
        <v>0</v>
      </c>
      <c r="H140" s="355">
        <v>0</v>
      </c>
      <c r="I140" s="355">
        <v>0</v>
      </c>
      <c r="J140" s="408">
        <v>0</v>
      </c>
      <c r="K140" s="408">
        <v>0</v>
      </c>
      <c r="L140" s="526">
        <v>0</v>
      </c>
      <c r="M140" s="411">
        <v>0</v>
      </c>
      <c r="N140" s="528">
        <f t="shared" si="18"/>
        <v>0</v>
      </c>
      <c r="O140" s="530">
        <v>0</v>
      </c>
      <c r="P140" s="412" t="e">
        <f t="shared" si="19"/>
        <v>#DIV/0!</v>
      </c>
    </row>
    <row r="141" spans="1:16" ht="15.75" hidden="1" customHeight="1" x14ac:dyDescent="0.25">
      <c r="A141" s="713" t="s">
        <v>848</v>
      </c>
      <c r="B141" s="714"/>
      <c r="C141" s="353" t="s">
        <v>849</v>
      </c>
      <c r="D141" s="361" t="s">
        <v>823</v>
      </c>
      <c r="E141" s="361"/>
      <c r="F141" s="355">
        <v>0</v>
      </c>
      <c r="G141" s="355">
        <v>0</v>
      </c>
      <c r="H141" s="355">
        <v>0</v>
      </c>
      <c r="I141" s="355">
        <v>0</v>
      </c>
      <c r="J141" s="408">
        <v>0</v>
      </c>
      <c r="K141" s="408">
        <v>0</v>
      </c>
      <c r="L141" s="526">
        <v>0</v>
      </c>
      <c r="M141" s="411">
        <v>0</v>
      </c>
      <c r="N141" s="528">
        <f t="shared" si="18"/>
        <v>0</v>
      </c>
      <c r="O141" s="530">
        <v>0</v>
      </c>
      <c r="P141" s="412" t="e">
        <f t="shared" si="19"/>
        <v>#DIV/0!</v>
      </c>
    </row>
    <row r="142" spans="1:16" ht="15.75" hidden="1" customHeight="1" x14ac:dyDescent="0.25">
      <c r="A142" s="713" t="s">
        <v>850</v>
      </c>
      <c r="B142" s="714"/>
      <c r="C142" s="353" t="s">
        <v>851</v>
      </c>
      <c r="D142" s="361" t="s">
        <v>823</v>
      </c>
      <c r="E142" s="361"/>
      <c r="F142" s="355">
        <v>0</v>
      </c>
      <c r="G142" s="355">
        <v>0</v>
      </c>
      <c r="H142" s="355">
        <v>0</v>
      </c>
      <c r="I142" s="355">
        <v>0</v>
      </c>
      <c r="J142" s="408">
        <v>0</v>
      </c>
      <c r="K142" s="408">
        <v>0</v>
      </c>
      <c r="L142" s="526">
        <v>0</v>
      </c>
      <c r="M142" s="411">
        <v>0</v>
      </c>
      <c r="N142" s="528">
        <f t="shared" si="18"/>
        <v>0</v>
      </c>
      <c r="O142" s="530">
        <v>0</v>
      </c>
      <c r="P142" s="412" t="e">
        <f t="shared" si="19"/>
        <v>#DIV/0!</v>
      </c>
    </row>
    <row r="143" spans="1:16" ht="15.75" hidden="1" customHeight="1" x14ac:dyDescent="0.25">
      <c r="A143" s="713" t="s">
        <v>852</v>
      </c>
      <c r="B143" s="714"/>
      <c r="C143" s="353" t="s">
        <v>853</v>
      </c>
      <c r="D143" s="354" t="s">
        <v>854</v>
      </c>
      <c r="E143" s="354"/>
      <c r="F143" s="355">
        <v>0</v>
      </c>
      <c r="G143" s="355">
        <v>0</v>
      </c>
      <c r="H143" s="355">
        <v>0</v>
      </c>
      <c r="I143" s="355">
        <v>0</v>
      </c>
      <c r="J143" s="408">
        <v>0</v>
      </c>
      <c r="K143" s="408">
        <v>0</v>
      </c>
      <c r="L143" s="526">
        <v>0</v>
      </c>
      <c r="M143" s="411">
        <v>0</v>
      </c>
      <c r="N143" s="528">
        <f t="shared" si="18"/>
        <v>0</v>
      </c>
      <c r="O143" s="530">
        <v>0</v>
      </c>
      <c r="P143" s="412" t="e">
        <f t="shared" si="19"/>
        <v>#DIV/0!</v>
      </c>
    </row>
    <row r="144" spans="1:16" ht="15.75" hidden="1" customHeight="1" x14ac:dyDescent="0.25">
      <c r="A144" s="713" t="s">
        <v>855</v>
      </c>
      <c r="B144" s="714"/>
      <c r="C144" s="353" t="s">
        <v>856</v>
      </c>
      <c r="D144" s="361" t="s">
        <v>854</v>
      </c>
      <c r="E144" s="361"/>
      <c r="F144" s="355">
        <v>0</v>
      </c>
      <c r="G144" s="355">
        <v>0</v>
      </c>
      <c r="H144" s="355">
        <v>0</v>
      </c>
      <c r="I144" s="355">
        <v>0</v>
      </c>
      <c r="J144" s="408">
        <v>0</v>
      </c>
      <c r="K144" s="408">
        <v>0</v>
      </c>
      <c r="L144" s="526">
        <v>0</v>
      </c>
      <c r="M144" s="411">
        <v>0</v>
      </c>
      <c r="N144" s="528">
        <f t="shared" si="18"/>
        <v>0</v>
      </c>
      <c r="O144" s="530">
        <v>0</v>
      </c>
      <c r="P144" s="412" t="e">
        <f t="shared" si="19"/>
        <v>#DIV/0!</v>
      </c>
    </row>
    <row r="145" spans="1:16" ht="15.75" hidden="1" customHeight="1" x14ac:dyDescent="0.25">
      <c r="A145" s="713" t="s">
        <v>857</v>
      </c>
      <c r="B145" s="714"/>
      <c r="C145" s="353" t="s">
        <v>858</v>
      </c>
      <c r="D145" s="361" t="s">
        <v>854</v>
      </c>
      <c r="E145" s="361"/>
      <c r="F145" s="355">
        <v>0</v>
      </c>
      <c r="G145" s="355">
        <v>0</v>
      </c>
      <c r="H145" s="355">
        <v>0</v>
      </c>
      <c r="I145" s="355">
        <v>0</v>
      </c>
      <c r="J145" s="408">
        <v>0</v>
      </c>
      <c r="K145" s="408">
        <v>0</v>
      </c>
      <c r="L145" s="526">
        <v>0</v>
      </c>
      <c r="M145" s="411">
        <v>0</v>
      </c>
      <c r="N145" s="528">
        <f t="shared" si="18"/>
        <v>0</v>
      </c>
      <c r="O145" s="530">
        <v>0</v>
      </c>
      <c r="P145" s="412" t="e">
        <f t="shared" si="19"/>
        <v>#DIV/0!</v>
      </c>
    </row>
    <row r="146" spans="1:16" ht="15.75" hidden="1" customHeight="1" x14ac:dyDescent="0.25">
      <c r="A146" s="713" t="s">
        <v>859</v>
      </c>
      <c r="B146" s="714"/>
      <c r="C146" s="353" t="s">
        <v>860</v>
      </c>
      <c r="D146" s="361" t="s">
        <v>854</v>
      </c>
      <c r="E146" s="361"/>
      <c r="F146" s="355">
        <v>0</v>
      </c>
      <c r="G146" s="355">
        <v>0</v>
      </c>
      <c r="H146" s="355">
        <v>0</v>
      </c>
      <c r="I146" s="355">
        <v>0</v>
      </c>
      <c r="J146" s="408">
        <v>0</v>
      </c>
      <c r="K146" s="408">
        <v>0</v>
      </c>
      <c r="L146" s="526">
        <v>0</v>
      </c>
      <c r="M146" s="411">
        <v>0</v>
      </c>
      <c r="N146" s="528">
        <f t="shared" si="18"/>
        <v>0</v>
      </c>
      <c r="O146" s="530">
        <v>0</v>
      </c>
      <c r="P146" s="412" t="e">
        <f t="shared" si="19"/>
        <v>#DIV/0!</v>
      </c>
    </row>
    <row r="147" spans="1:16" ht="15.75" hidden="1" customHeight="1" x14ac:dyDescent="0.25">
      <c r="A147" s="713" t="s">
        <v>861</v>
      </c>
      <c r="B147" s="714"/>
      <c r="C147" s="353" t="s">
        <v>862</v>
      </c>
      <c r="D147" s="354" t="s">
        <v>863</v>
      </c>
      <c r="E147" s="354"/>
      <c r="F147" s="355">
        <v>0</v>
      </c>
      <c r="G147" s="355">
        <v>0</v>
      </c>
      <c r="H147" s="355">
        <v>0</v>
      </c>
      <c r="I147" s="355">
        <v>0</v>
      </c>
      <c r="J147" s="408">
        <v>0</v>
      </c>
      <c r="K147" s="408">
        <v>0</v>
      </c>
      <c r="L147" s="526">
        <v>0</v>
      </c>
      <c r="M147" s="411">
        <v>0</v>
      </c>
      <c r="N147" s="528">
        <f t="shared" si="18"/>
        <v>0</v>
      </c>
      <c r="O147" s="530">
        <v>0</v>
      </c>
      <c r="P147" s="412" t="e">
        <f t="shared" si="19"/>
        <v>#DIV/0!</v>
      </c>
    </row>
    <row r="148" spans="1:16" ht="15.75" hidden="1" customHeight="1" x14ac:dyDescent="0.25">
      <c r="A148" s="713" t="s">
        <v>864</v>
      </c>
      <c r="B148" s="714"/>
      <c r="C148" s="353" t="s">
        <v>865</v>
      </c>
      <c r="D148" s="354" t="s">
        <v>866</v>
      </c>
      <c r="E148" s="354"/>
      <c r="F148" s="355">
        <v>1311</v>
      </c>
      <c r="G148" s="355">
        <v>170</v>
      </c>
      <c r="H148" s="355">
        <v>1481</v>
      </c>
      <c r="I148" s="355">
        <f t="shared" ref="I148" si="20">SUM(I149:I152)</f>
        <v>0</v>
      </c>
      <c r="J148" s="408">
        <f t="shared" ref="J148:K148" si="21">SUM(J149:J152)</f>
        <v>0</v>
      </c>
      <c r="K148" s="408">
        <f t="shared" si="21"/>
        <v>0</v>
      </c>
      <c r="L148" s="526">
        <v>0</v>
      </c>
      <c r="M148" s="411">
        <v>0</v>
      </c>
      <c r="N148" s="528">
        <f t="shared" si="18"/>
        <v>0</v>
      </c>
      <c r="O148" s="528">
        <v>0</v>
      </c>
      <c r="P148" s="412"/>
    </row>
    <row r="149" spans="1:16" ht="25.5" hidden="1" customHeight="1" x14ac:dyDescent="0.25">
      <c r="A149" s="713" t="s">
        <v>867</v>
      </c>
      <c r="B149" s="714"/>
      <c r="C149" s="353" t="s">
        <v>868</v>
      </c>
      <c r="D149" s="361" t="s">
        <v>866</v>
      </c>
      <c r="E149" s="361"/>
      <c r="F149" s="355">
        <v>0</v>
      </c>
      <c r="G149" s="355">
        <v>0</v>
      </c>
      <c r="H149" s="355">
        <v>0</v>
      </c>
      <c r="I149" s="355">
        <v>0</v>
      </c>
      <c r="J149" s="408">
        <v>0</v>
      </c>
      <c r="K149" s="408">
        <v>0</v>
      </c>
      <c r="L149" s="526">
        <v>0</v>
      </c>
      <c r="M149" s="411">
        <v>0</v>
      </c>
      <c r="N149" s="528">
        <f t="shared" si="18"/>
        <v>0</v>
      </c>
      <c r="O149" s="528">
        <v>0</v>
      </c>
      <c r="P149" s="412"/>
    </row>
    <row r="150" spans="1:16" ht="25.5" hidden="1" customHeight="1" x14ac:dyDescent="0.25">
      <c r="A150" s="713" t="s">
        <v>869</v>
      </c>
      <c r="B150" s="714"/>
      <c r="C150" s="353" t="s">
        <v>870</v>
      </c>
      <c r="D150" s="361" t="s">
        <v>866</v>
      </c>
      <c r="E150" s="361"/>
      <c r="F150" s="355">
        <v>1311</v>
      </c>
      <c r="G150" s="355">
        <v>170</v>
      </c>
      <c r="H150" s="355">
        <v>1481</v>
      </c>
      <c r="I150" s="355">
        <v>0</v>
      </c>
      <c r="J150" s="408">
        <v>0</v>
      </c>
      <c r="K150" s="408">
        <v>0</v>
      </c>
      <c r="L150" s="526">
        <v>0</v>
      </c>
      <c r="M150" s="411">
        <v>0</v>
      </c>
      <c r="N150" s="528">
        <f t="shared" si="18"/>
        <v>0</v>
      </c>
      <c r="O150" s="528">
        <v>0</v>
      </c>
      <c r="P150" s="412"/>
    </row>
    <row r="151" spans="1:16" ht="15.75" hidden="1" customHeight="1" x14ac:dyDescent="0.25">
      <c r="A151" s="713" t="s">
        <v>871</v>
      </c>
      <c r="B151" s="714"/>
      <c r="C151" s="353" t="s">
        <v>872</v>
      </c>
      <c r="D151" s="361" t="s">
        <v>866</v>
      </c>
      <c r="E151" s="361"/>
      <c r="F151" s="355">
        <v>0</v>
      </c>
      <c r="G151" s="355">
        <v>0</v>
      </c>
      <c r="H151" s="355">
        <v>0</v>
      </c>
      <c r="I151" s="355">
        <v>0</v>
      </c>
      <c r="J151" s="408">
        <v>0</v>
      </c>
      <c r="K151" s="408">
        <v>0</v>
      </c>
      <c r="L151" s="526">
        <v>0</v>
      </c>
      <c r="M151" s="411">
        <v>0</v>
      </c>
      <c r="N151" s="528">
        <f t="shared" si="18"/>
        <v>0</v>
      </c>
      <c r="O151" s="528">
        <v>0</v>
      </c>
      <c r="P151" s="412"/>
    </row>
    <row r="152" spans="1:16" ht="15.75" hidden="1" customHeight="1" x14ac:dyDescent="0.25">
      <c r="A152" s="713" t="s">
        <v>873</v>
      </c>
      <c r="B152" s="714"/>
      <c r="C152" s="353" t="s">
        <v>874</v>
      </c>
      <c r="D152" s="361" t="s">
        <v>866</v>
      </c>
      <c r="E152" s="361"/>
      <c r="F152" s="355">
        <v>0</v>
      </c>
      <c r="G152" s="355">
        <v>0</v>
      </c>
      <c r="H152" s="355">
        <v>0</v>
      </c>
      <c r="I152" s="355">
        <v>0</v>
      </c>
      <c r="J152" s="408">
        <v>0</v>
      </c>
      <c r="K152" s="408">
        <v>0</v>
      </c>
      <c r="L152" s="526">
        <v>0</v>
      </c>
      <c r="M152" s="411">
        <v>0</v>
      </c>
      <c r="N152" s="528">
        <f t="shared" si="18"/>
        <v>0</v>
      </c>
      <c r="O152" s="528">
        <v>0</v>
      </c>
      <c r="P152" s="412"/>
    </row>
    <row r="153" spans="1:16" x14ac:dyDescent="0.25">
      <c r="A153" s="713" t="s">
        <v>875</v>
      </c>
      <c r="B153" s="714"/>
      <c r="C153" s="353" t="s">
        <v>876</v>
      </c>
      <c r="D153" s="354" t="s">
        <v>877</v>
      </c>
      <c r="E153" s="354"/>
      <c r="F153" s="355">
        <v>0</v>
      </c>
      <c r="G153" s="355">
        <v>7</v>
      </c>
      <c r="H153" s="355">
        <v>7</v>
      </c>
      <c r="I153" s="355">
        <v>249700</v>
      </c>
      <c r="J153" s="408">
        <v>107200</v>
      </c>
      <c r="K153" s="411">
        <v>483420</v>
      </c>
      <c r="L153" s="526">
        <v>100000</v>
      </c>
      <c r="M153" s="411">
        <f>M161+M162</f>
        <v>230000</v>
      </c>
      <c r="N153" s="528">
        <f t="shared" si="18"/>
        <v>330000</v>
      </c>
      <c r="O153" s="528">
        <f>O161+O162</f>
        <v>330000</v>
      </c>
      <c r="P153" s="412">
        <f t="shared" ref="P153" si="22">O153/N153</f>
        <v>1</v>
      </c>
    </row>
    <row r="154" spans="1:16" ht="15.75" hidden="1" customHeight="1" x14ac:dyDescent="0.25">
      <c r="A154" s="713" t="s">
        <v>878</v>
      </c>
      <c r="B154" s="714"/>
      <c r="C154" s="353" t="s">
        <v>879</v>
      </c>
      <c r="D154" s="361" t="s">
        <v>877</v>
      </c>
      <c r="E154" s="361"/>
      <c r="F154" s="355">
        <v>0</v>
      </c>
      <c r="G154" s="355">
        <v>0</v>
      </c>
      <c r="H154" s="355">
        <v>0</v>
      </c>
      <c r="I154" s="355">
        <v>0</v>
      </c>
      <c r="J154" s="408">
        <v>0</v>
      </c>
      <c r="K154" s="411">
        <v>0</v>
      </c>
      <c r="L154" s="526">
        <v>0</v>
      </c>
      <c r="M154" s="411">
        <v>0</v>
      </c>
      <c r="N154" s="528">
        <f t="shared" si="18"/>
        <v>0</v>
      </c>
      <c r="O154" s="528">
        <v>0</v>
      </c>
      <c r="P154" s="412"/>
    </row>
    <row r="155" spans="1:16" ht="15.75" hidden="1" customHeight="1" x14ac:dyDescent="0.25">
      <c r="A155" s="713" t="s">
        <v>880</v>
      </c>
      <c r="B155" s="714"/>
      <c r="C155" s="353" t="s">
        <v>881</v>
      </c>
      <c r="D155" s="361" t="s">
        <v>877</v>
      </c>
      <c r="E155" s="361"/>
      <c r="F155" s="355">
        <v>0</v>
      </c>
      <c r="G155" s="355">
        <v>0</v>
      </c>
      <c r="H155" s="355">
        <v>0</v>
      </c>
      <c r="I155" s="355">
        <v>0</v>
      </c>
      <c r="J155" s="408">
        <v>0</v>
      </c>
      <c r="K155" s="411">
        <v>0</v>
      </c>
      <c r="L155" s="526">
        <v>0</v>
      </c>
      <c r="M155" s="411">
        <v>0</v>
      </c>
      <c r="N155" s="528">
        <f t="shared" si="18"/>
        <v>0</v>
      </c>
      <c r="O155" s="528">
        <v>0</v>
      </c>
      <c r="P155" s="412"/>
    </row>
    <row r="156" spans="1:16" ht="25.5" hidden="1" customHeight="1" x14ac:dyDescent="0.25">
      <c r="A156" s="713" t="s">
        <v>882</v>
      </c>
      <c r="B156" s="714"/>
      <c r="C156" s="353" t="s">
        <v>883</v>
      </c>
      <c r="D156" s="361" t="s">
        <v>877</v>
      </c>
      <c r="E156" s="361"/>
      <c r="F156" s="355">
        <v>0</v>
      </c>
      <c r="G156" s="355">
        <v>0</v>
      </c>
      <c r="H156" s="355">
        <v>0</v>
      </c>
      <c r="I156" s="355">
        <v>0</v>
      </c>
      <c r="J156" s="408">
        <v>0</v>
      </c>
      <c r="K156" s="411">
        <v>0</v>
      </c>
      <c r="L156" s="526">
        <v>0</v>
      </c>
      <c r="M156" s="411">
        <v>0</v>
      </c>
      <c r="N156" s="528">
        <f t="shared" si="18"/>
        <v>0</v>
      </c>
      <c r="O156" s="528">
        <v>0</v>
      </c>
      <c r="P156" s="412"/>
    </row>
    <row r="157" spans="1:16" ht="15.75" hidden="1" customHeight="1" x14ac:dyDescent="0.25">
      <c r="A157" s="713" t="s">
        <v>884</v>
      </c>
      <c r="B157" s="714"/>
      <c r="C157" s="353" t="s">
        <v>885</v>
      </c>
      <c r="D157" s="361" t="s">
        <v>877</v>
      </c>
      <c r="E157" s="361"/>
      <c r="F157" s="355">
        <v>0</v>
      </c>
      <c r="G157" s="355">
        <v>0</v>
      </c>
      <c r="H157" s="355">
        <v>0</v>
      </c>
      <c r="I157" s="355">
        <v>0</v>
      </c>
      <c r="J157" s="408">
        <v>0</v>
      </c>
      <c r="K157" s="411">
        <v>0</v>
      </c>
      <c r="L157" s="526">
        <v>0</v>
      </c>
      <c r="M157" s="411">
        <v>0</v>
      </c>
      <c r="N157" s="528">
        <f t="shared" si="18"/>
        <v>0</v>
      </c>
      <c r="O157" s="528">
        <v>0</v>
      </c>
      <c r="P157" s="412"/>
    </row>
    <row r="158" spans="1:16" ht="15.75" hidden="1" customHeight="1" x14ac:dyDescent="0.25">
      <c r="A158" s="713" t="s">
        <v>886</v>
      </c>
      <c r="B158" s="714"/>
      <c r="C158" s="353" t="s">
        <v>887</v>
      </c>
      <c r="D158" s="361" t="s">
        <v>877</v>
      </c>
      <c r="E158" s="361"/>
      <c r="F158" s="355">
        <v>0</v>
      </c>
      <c r="G158" s="355">
        <v>0</v>
      </c>
      <c r="H158" s="355">
        <v>0</v>
      </c>
      <c r="I158" s="355">
        <v>0</v>
      </c>
      <c r="J158" s="408">
        <v>0</v>
      </c>
      <c r="K158" s="411">
        <v>0</v>
      </c>
      <c r="L158" s="526">
        <v>0</v>
      </c>
      <c r="M158" s="411">
        <v>0</v>
      </c>
      <c r="N158" s="528">
        <f t="shared" si="18"/>
        <v>0</v>
      </c>
      <c r="O158" s="528">
        <v>0</v>
      </c>
      <c r="P158" s="412"/>
    </row>
    <row r="159" spans="1:16" ht="15.75" hidden="1" customHeight="1" x14ac:dyDescent="0.25">
      <c r="A159" s="713" t="s">
        <v>888</v>
      </c>
      <c r="B159" s="714"/>
      <c r="C159" s="353" t="s">
        <v>889</v>
      </c>
      <c r="D159" s="361" t="s">
        <v>877</v>
      </c>
      <c r="E159" s="361"/>
      <c r="F159" s="355">
        <v>0</v>
      </c>
      <c r="G159" s="355">
        <v>0</v>
      </c>
      <c r="H159" s="355">
        <v>0</v>
      </c>
      <c r="I159" s="355">
        <v>0</v>
      </c>
      <c r="J159" s="408">
        <v>0</v>
      </c>
      <c r="K159" s="411">
        <v>0</v>
      </c>
      <c r="L159" s="526">
        <v>0</v>
      </c>
      <c r="M159" s="411">
        <v>0</v>
      </c>
      <c r="N159" s="528">
        <f t="shared" si="18"/>
        <v>0</v>
      </c>
      <c r="O159" s="528">
        <v>0</v>
      </c>
      <c r="P159" s="412"/>
    </row>
    <row r="160" spans="1:16" ht="15.75" hidden="1" customHeight="1" x14ac:dyDescent="0.25">
      <c r="A160" s="713" t="s">
        <v>890</v>
      </c>
      <c r="B160" s="714"/>
      <c r="C160" s="353" t="s">
        <v>891</v>
      </c>
      <c r="D160" s="361" t="s">
        <v>877</v>
      </c>
      <c r="E160" s="361"/>
      <c r="F160" s="355">
        <v>0</v>
      </c>
      <c r="G160" s="355">
        <v>0</v>
      </c>
      <c r="H160" s="355">
        <v>0</v>
      </c>
      <c r="I160" s="355">
        <v>0</v>
      </c>
      <c r="J160" s="408">
        <v>0</v>
      </c>
      <c r="K160" s="411">
        <v>0</v>
      </c>
      <c r="L160" s="526">
        <v>0</v>
      </c>
      <c r="M160" s="411">
        <v>0</v>
      </c>
      <c r="N160" s="528">
        <f t="shared" si="18"/>
        <v>0</v>
      </c>
      <c r="O160" s="528">
        <v>0</v>
      </c>
      <c r="P160" s="412"/>
    </row>
    <row r="161" spans="1:16" ht="15.75" customHeight="1" x14ac:dyDescent="0.25">
      <c r="A161" s="713" t="s">
        <v>892</v>
      </c>
      <c r="B161" s="714"/>
      <c r="C161" s="353" t="s">
        <v>893</v>
      </c>
      <c r="D161" s="361" t="s">
        <v>877</v>
      </c>
      <c r="E161" s="361"/>
      <c r="F161" s="355">
        <v>0</v>
      </c>
      <c r="G161" s="355">
        <v>0</v>
      </c>
      <c r="H161" s="355">
        <v>0</v>
      </c>
      <c r="I161" s="355">
        <v>0</v>
      </c>
      <c r="J161" s="408">
        <v>0</v>
      </c>
      <c r="K161" s="411">
        <v>0</v>
      </c>
      <c r="L161" s="526">
        <v>100000</v>
      </c>
      <c r="M161" s="411">
        <v>173300</v>
      </c>
      <c r="N161" s="528">
        <f t="shared" si="18"/>
        <v>273300</v>
      </c>
      <c r="O161" s="528">
        <v>273300</v>
      </c>
      <c r="P161" s="412"/>
    </row>
    <row r="162" spans="1:16" ht="15.75" customHeight="1" x14ac:dyDescent="0.25">
      <c r="A162" s="713" t="s">
        <v>894</v>
      </c>
      <c r="B162" s="714"/>
      <c r="C162" s="353" t="s">
        <v>895</v>
      </c>
      <c r="D162" s="361" t="s">
        <v>877</v>
      </c>
      <c r="E162" s="361"/>
      <c r="F162" s="355">
        <v>0</v>
      </c>
      <c r="G162" s="355">
        <v>7</v>
      </c>
      <c r="H162" s="355">
        <v>7</v>
      </c>
      <c r="I162" s="355">
        <v>0</v>
      </c>
      <c r="J162" s="408">
        <v>0</v>
      </c>
      <c r="K162" s="411">
        <v>0</v>
      </c>
      <c r="L162" s="526">
        <v>0</v>
      </c>
      <c r="M162" s="411">
        <v>56700</v>
      </c>
      <c r="N162" s="528">
        <f t="shared" si="18"/>
        <v>56700</v>
      </c>
      <c r="O162" s="528">
        <v>56700</v>
      </c>
      <c r="P162" s="412"/>
    </row>
    <row r="163" spans="1:16" ht="15.75" hidden="1" customHeight="1" x14ac:dyDescent="0.25">
      <c r="A163" s="713" t="s">
        <v>896</v>
      </c>
      <c r="B163" s="714"/>
      <c r="C163" s="353" t="s">
        <v>897</v>
      </c>
      <c r="D163" s="361" t="s">
        <v>877</v>
      </c>
      <c r="E163" s="361"/>
      <c r="F163" s="355">
        <v>0</v>
      </c>
      <c r="G163" s="355">
        <v>0</v>
      </c>
      <c r="H163" s="355">
        <v>0</v>
      </c>
      <c r="I163" s="355">
        <v>0</v>
      </c>
      <c r="J163" s="408">
        <v>0</v>
      </c>
      <c r="K163" s="411">
        <v>0</v>
      </c>
      <c r="L163" s="526">
        <v>0</v>
      </c>
      <c r="M163" s="411">
        <v>0</v>
      </c>
      <c r="N163" s="528">
        <v>0</v>
      </c>
      <c r="O163" s="528">
        <v>0</v>
      </c>
      <c r="P163" s="412" t="e">
        <f t="shared" si="19"/>
        <v>#DIV/0!</v>
      </c>
    </row>
    <row r="164" spans="1:16" ht="15.75" hidden="1" customHeight="1" x14ac:dyDescent="0.25">
      <c r="A164" s="713" t="s">
        <v>898</v>
      </c>
      <c r="B164" s="714"/>
      <c r="C164" s="353" t="s">
        <v>899</v>
      </c>
      <c r="D164" s="361" t="s">
        <v>877</v>
      </c>
      <c r="E164" s="361"/>
      <c r="F164" s="355">
        <v>0</v>
      </c>
      <c r="G164" s="355">
        <v>0</v>
      </c>
      <c r="H164" s="355">
        <v>0</v>
      </c>
      <c r="I164" s="355">
        <v>0</v>
      </c>
      <c r="J164" s="408">
        <v>0</v>
      </c>
      <c r="K164" s="411">
        <v>0</v>
      </c>
      <c r="L164" s="526">
        <v>0</v>
      </c>
      <c r="M164" s="411">
        <v>0</v>
      </c>
      <c r="N164" s="528">
        <v>0</v>
      </c>
      <c r="O164" s="528">
        <v>0</v>
      </c>
      <c r="P164" s="412" t="e">
        <f t="shared" si="19"/>
        <v>#DIV/0!</v>
      </c>
    </row>
    <row r="165" spans="1:16" ht="15.75" hidden="1" customHeight="1" x14ac:dyDescent="0.25">
      <c r="A165" s="713" t="s">
        <v>900</v>
      </c>
      <c r="B165" s="714"/>
      <c r="C165" s="353" t="s">
        <v>901</v>
      </c>
      <c r="D165" s="361" t="s">
        <v>877</v>
      </c>
      <c r="E165" s="361"/>
      <c r="F165" s="355">
        <v>0</v>
      </c>
      <c r="G165" s="355">
        <v>0</v>
      </c>
      <c r="H165" s="355">
        <v>0</v>
      </c>
      <c r="I165" s="355">
        <v>0</v>
      </c>
      <c r="J165" s="408">
        <v>0</v>
      </c>
      <c r="K165" s="411">
        <v>0</v>
      </c>
      <c r="L165" s="526">
        <v>0</v>
      </c>
      <c r="M165" s="411">
        <v>0</v>
      </c>
      <c r="N165" s="528">
        <v>0</v>
      </c>
      <c r="O165" s="528">
        <v>0</v>
      </c>
      <c r="P165" s="412" t="e">
        <f t="shared" si="19"/>
        <v>#DIV/0!</v>
      </c>
    </row>
    <row r="166" spans="1:16" ht="15.75" hidden="1" customHeight="1" x14ac:dyDescent="0.25">
      <c r="A166" s="713" t="s">
        <v>902</v>
      </c>
      <c r="B166" s="714"/>
      <c r="C166" s="353" t="s">
        <v>903</v>
      </c>
      <c r="D166" s="361" t="s">
        <v>877</v>
      </c>
      <c r="E166" s="361"/>
      <c r="F166" s="355">
        <v>0</v>
      </c>
      <c r="G166" s="355">
        <v>0</v>
      </c>
      <c r="H166" s="355">
        <v>0</v>
      </c>
      <c r="I166" s="355">
        <v>0</v>
      </c>
      <c r="J166" s="408">
        <v>0</v>
      </c>
      <c r="K166" s="411">
        <v>0</v>
      </c>
      <c r="L166" s="526">
        <v>0</v>
      </c>
      <c r="M166" s="411">
        <v>0</v>
      </c>
      <c r="N166" s="528">
        <v>0</v>
      </c>
      <c r="O166" s="528">
        <v>0</v>
      </c>
      <c r="P166" s="412" t="e">
        <f t="shared" si="19"/>
        <v>#DIV/0!</v>
      </c>
    </row>
    <row r="167" spans="1:16" ht="15.75" hidden="1" customHeight="1" x14ac:dyDescent="0.25">
      <c r="A167" s="713" t="s">
        <v>904</v>
      </c>
      <c r="B167" s="714"/>
      <c r="C167" s="353" t="s">
        <v>905</v>
      </c>
      <c r="D167" s="361" t="s">
        <v>877</v>
      </c>
      <c r="E167" s="361"/>
      <c r="F167" s="355">
        <v>0</v>
      </c>
      <c r="G167" s="355">
        <v>0</v>
      </c>
      <c r="H167" s="355">
        <v>0</v>
      </c>
      <c r="I167" s="355">
        <v>0</v>
      </c>
      <c r="J167" s="408">
        <v>0</v>
      </c>
      <c r="K167" s="411">
        <v>0</v>
      </c>
      <c r="L167" s="526">
        <v>0</v>
      </c>
      <c r="M167" s="411">
        <v>0</v>
      </c>
      <c r="N167" s="528">
        <v>0</v>
      </c>
      <c r="O167" s="528">
        <v>0</v>
      </c>
      <c r="P167" s="412" t="e">
        <f t="shared" si="19"/>
        <v>#DIV/0!</v>
      </c>
    </row>
    <row r="168" spans="1:16" ht="25.5" hidden="1" customHeight="1" x14ac:dyDescent="0.25">
      <c r="A168" s="713" t="s">
        <v>906</v>
      </c>
      <c r="B168" s="714"/>
      <c r="C168" s="353" t="s">
        <v>907</v>
      </c>
      <c r="D168" s="361" t="s">
        <v>877</v>
      </c>
      <c r="E168" s="361"/>
      <c r="F168" s="355">
        <v>0</v>
      </c>
      <c r="G168" s="355">
        <v>0</v>
      </c>
      <c r="H168" s="355">
        <v>0</v>
      </c>
      <c r="I168" s="355">
        <v>0</v>
      </c>
      <c r="J168" s="408">
        <v>0</v>
      </c>
      <c r="K168" s="411">
        <v>0</v>
      </c>
      <c r="L168" s="526">
        <v>0</v>
      </c>
      <c r="M168" s="411">
        <v>0</v>
      </c>
      <c r="N168" s="528">
        <v>0</v>
      </c>
      <c r="O168" s="528">
        <v>0</v>
      </c>
      <c r="P168" s="412" t="e">
        <f t="shared" si="19"/>
        <v>#DIV/0!</v>
      </c>
    </row>
    <row r="169" spans="1:16" x14ac:dyDescent="0.25">
      <c r="A169" s="711" t="s">
        <v>908</v>
      </c>
      <c r="B169" s="712"/>
      <c r="C169" s="356" t="s">
        <v>909</v>
      </c>
      <c r="D169" s="357" t="s">
        <v>910</v>
      </c>
      <c r="E169" s="357"/>
      <c r="F169" s="358">
        <v>2511</v>
      </c>
      <c r="G169" s="358">
        <v>1063</v>
      </c>
      <c r="H169" s="358">
        <v>3574</v>
      </c>
      <c r="I169" s="358">
        <f>I123+I148+I153</f>
        <v>6179099</v>
      </c>
      <c r="J169" s="409">
        <f>J123+J148+J153</f>
        <v>3480280</v>
      </c>
      <c r="K169" s="367">
        <f>K123+K148+K153</f>
        <v>8559237</v>
      </c>
      <c r="L169" s="367">
        <f>L123+L148+L153</f>
        <v>4100000</v>
      </c>
      <c r="M169" s="367">
        <f t="shared" ref="M169" si="23">M123+M148+M153</f>
        <v>10007612</v>
      </c>
      <c r="N169" s="367">
        <f t="shared" ref="N169:O169" si="24">N123+N148+N153</f>
        <v>14107612</v>
      </c>
      <c r="O169" s="367">
        <f t="shared" si="24"/>
        <v>14107612</v>
      </c>
      <c r="P169" s="413">
        <f t="shared" si="19"/>
        <v>1</v>
      </c>
    </row>
    <row r="170" spans="1:16" x14ac:dyDescent="0.25">
      <c r="A170" s="713" t="s">
        <v>911</v>
      </c>
      <c r="B170" s="714"/>
      <c r="C170" s="353" t="s">
        <v>912</v>
      </c>
      <c r="D170" s="354" t="s">
        <v>913</v>
      </c>
      <c r="E170" s="354"/>
      <c r="F170" s="355">
        <v>236</v>
      </c>
      <c r="G170" s="355">
        <v>31</v>
      </c>
      <c r="H170" s="355">
        <v>267</v>
      </c>
      <c r="I170" s="355">
        <v>1514011</v>
      </c>
      <c r="J170" s="408">
        <v>1265091</v>
      </c>
      <c r="K170" s="411">
        <v>610926</v>
      </c>
      <c r="L170" s="526">
        <v>270000</v>
      </c>
      <c r="M170" s="411">
        <v>25187</v>
      </c>
      <c r="N170" s="528">
        <f>L170+M170</f>
        <v>295187</v>
      </c>
      <c r="O170" s="528">
        <v>295187</v>
      </c>
      <c r="P170" s="412">
        <f t="shared" si="19"/>
        <v>1</v>
      </c>
    </row>
    <row r="171" spans="1:16" ht="15.75" hidden="1" customHeight="1" x14ac:dyDescent="0.25">
      <c r="A171" s="713" t="s">
        <v>914</v>
      </c>
      <c r="B171" s="714"/>
      <c r="C171" s="353" t="s">
        <v>915</v>
      </c>
      <c r="D171" s="361" t="s">
        <v>913</v>
      </c>
      <c r="E171" s="361"/>
      <c r="F171" s="355">
        <v>0</v>
      </c>
      <c r="G171" s="355">
        <v>0</v>
      </c>
      <c r="H171" s="355">
        <v>0</v>
      </c>
      <c r="I171" s="355">
        <v>0</v>
      </c>
      <c r="J171" s="408">
        <v>0</v>
      </c>
      <c r="K171" s="408">
        <v>0</v>
      </c>
      <c r="L171" s="526">
        <v>0</v>
      </c>
      <c r="M171" s="411">
        <v>0</v>
      </c>
      <c r="N171" s="530">
        <v>0</v>
      </c>
      <c r="O171" s="530">
        <v>0</v>
      </c>
      <c r="P171" s="412" t="e">
        <f t="shared" si="19"/>
        <v>#DIV/0!</v>
      </c>
    </row>
    <row r="172" spans="1:16" ht="15.75" hidden="1" customHeight="1" x14ac:dyDescent="0.25">
      <c r="A172" s="713" t="s">
        <v>916</v>
      </c>
      <c r="B172" s="714"/>
      <c r="C172" s="353" t="s">
        <v>917</v>
      </c>
      <c r="D172" s="361" t="s">
        <v>913</v>
      </c>
      <c r="E172" s="361"/>
      <c r="F172" s="355">
        <v>0</v>
      </c>
      <c r="G172" s="355">
        <v>0</v>
      </c>
      <c r="H172" s="355">
        <v>0</v>
      </c>
      <c r="I172" s="355">
        <v>0</v>
      </c>
      <c r="J172" s="408">
        <v>0</v>
      </c>
      <c r="K172" s="408">
        <v>0</v>
      </c>
      <c r="L172" s="526">
        <v>0</v>
      </c>
      <c r="M172" s="411">
        <v>0</v>
      </c>
      <c r="N172" s="530">
        <v>0</v>
      </c>
      <c r="O172" s="530">
        <v>0</v>
      </c>
      <c r="P172" s="412" t="e">
        <f t="shared" si="19"/>
        <v>#DIV/0!</v>
      </c>
    </row>
    <row r="173" spans="1:16" ht="15.75" hidden="1" customHeight="1" x14ac:dyDescent="0.25">
      <c r="A173" s="713" t="s">
        <v>918</v>
      </c>
      <c r="B173" s="714"/>
      <c r="C173" s="353" t="s">
        <v>919</v>
      </c>
      <c r="D173" s="361" t="s">
        <v>913</v>
      </c>
      <c r="E173" s="361"/>
      <c r="F173" s="355">
        <v>0</v>
      </c>
      <c r="G173" s="355">
        <v>0</v>
      </c>
      <c r="H173" s="355">
        <v>0</v>
      </c>
      <c r="I173" s="355">
        <v>0</v>
      </c>
      <c r="J173" s="408">
        <v>0</v>
      </c>
      <c r="K173" s="408">
        <v>0</v>
      </c>
      <c r="L173" s="526">
        <v>0</v>
      </c>
      <c r="M173" s="411">
        <v>0</v>
      </c>
      <c r="N173" s="530">
        <v>0</v>
      </c>
      <c r="O173" s="530">
        <v>0</v>
      </c>
      <c r="P173" s="412" t="e">
        <f t="shared" si="19"/>
        <v>#DIV/0!</v>
      </c>
    </row>
    <row r="174" spans="1:16" ht="15.75" hidden="1" customHeight="1" x14ac:dyDescent="0.25">
      <c r="A174" s="713" t="s">
        <v>920</v>
      </c>
      <c r="B174" s="714"/>
      <c r="C174" s="353" t="s">
        <v>921</v>
      </c>
      <c r="D174" s="361" t="s">
        <v>913</v>
      </c>
      <c r="E174" s="361"/>
      <c r="F174" s="355">
        <v>0</v>
      </c>
      <c r="G174" s="355">
        <v>0</v>
      </c>
      <c r="H174" s="355">
        <v>0</v>
      </c>
      <c r="I174" s="355">
        <v>0</v>
      </c>
      <c r="J174" s="408">
        <v>0</v>
      </c>
      <c r="K174" s="408">
        <v>0</v>
      </c>
      <c r="L174" s="526">
        <v>0</v>
      </c>
      <c r="M174" s="411">
        <v>0</v>
      </c>
      <c r="N174" s="530">
        <v>0</v>
      </c>
      <c r="O174" s="530">
        <v>0</v>
      </c>
      <c r="P174" s="412" t="e">
        <f t="shared" si="19"/>
        <v>#DIV/0!</v>
      </c>
    </row>
    <row r="175" spans="1:16" ht="15.75" hidden="1" customHeight="1" x14ac:dyDescent="0.25">
      <c r="A175" s="713" t="s">
        <v>922</v>
      </c>
      <c r="B175" s="714"/>
      <c r="C175" s="353" t="s">
        <v>923</v>
      </c>
      <c r="D175" s="361" t="s">
        <v>913</v>
      </c>
      <c r="E175" s="361"/>
      <c r="F175" s="355">
        <v>0</v>
      </c>
      <c r="G175" s="355">
        <v>0</v>
      </c>
      <c r="H175" s="355">
        <v>0</v>
      </c>
      <c r="I175" s="355">
        <v>0</v>
      </c>
      <c r="J175" s="408">
        <v>0</v>
      </c>
      <c r="K175" s="408">
        <v>0</v>
      </c>
      <c r="L175" s="526">
        <v>0</v>
      </c>
      <c r="M175" s="411">
        <v>0</v>
      </c>
      <c r="N175" s="530">
        <v>0</v>
      </c>
      <c r="O175" s="530">
        <v>0</v>
      </c>
      <c r="P175" s="412" t="e">
        <f t="shared" si="19"/>
        <v>#DIV/0!</v>
      </c>
    </row>
    <row r="176" spans="1:16" ht="38.25" hidden="1" customHeight="1" x14ac:dyDescent="0.25">
      <c r="A176" s="713" t="s">
        <v>924</v>
      </c>
      <c r="B176" s="714"/>
      <c r="C176" s="353" t="s">
        <v>925</v>
      </c>
      <c r="D176" s="361" t="s">
        <v>913</v>
      </c>
      <c r="E176" s="361"/>
      <c r="F176" s="355">
        <v>0</v>
      </c>
      <c r="G176" s="355">
        <v>0</v>
      </c>
      <c r="H176" s="355">
        <v>0</v>
      </c>
      <c r="I176" s="355">
        <v>0</v>
      </c>
      <c r="J176" s="408">
        <v>0</v>
      </c>
      <c r="K176" s="408">
        <v>0</v>
      </c>
      <c r="L176" s="526">
        <v>0</v>
      </c>
      <c r="M176" s="411">
        <v>0</v>
      </c>
      <c r="N176" s="530">
        <v>0</v>
      </c>
      <c r="O176" s="530">
        <v>0</v>
      </c>
      <c r="P176" s="412" t="e">
        <f t="shared" si="19"/>
        <v>#DIV/0!</v>
      </c>
    </row>
    <row r="177" spans="1:16" ht="15.75" hidden="1" customHeight="1" x14ac:dyDescent="0.25">
      <c r="A177" s="713" t="s">
        <v>926</v>
      </c>
      <c r="B177" s="714"/>
      <c r="C177" s="353" t="s">
        <v>927</v>
      </c>
      <c r="D177" s="361" t="s">
        <v>913</v>
      </c>
      <c r="E177" s="361"/>
      <c r="F177" s="355">
        <v>0</v>
      </c>
      <c r="G177" s="355">
        <v>0</v>
      </c>
      <c r="H177" s="355">
        <v>0</v>
      </c>
      <c r="I177" s="355">
        <v>0</v>
      </c>
      <c r="J177" s="408">
        <v>0</v>
      </c>
      <c r="K177" s="408">
        <v>0</v>
      </c>
      <c r="L177" s="526">
        <v>0</v>
      </c>
      <c r="M177" s="411">
        <v>0</v>
      </c>
      <c r="N177" s="530">
        <v>0</v>
      </c>
      <c r="O177" s="530">
        <v>0</v>
      </c>
      <c r="P177" s="412" t="e">
        <f t="shared" si="19"/>
        <v>#DIV/0!</v>
      </c>
    </row>
    <row r="178" spans="1:16" ht="15.75" hidden="1" customHeight="1" x14ac:dyDescent="0.25">
      <c r="A178" s="713" t="s">
        <v>928</v>
      </c>
      <c r="B178" s="714"/>
      <c r="C178" s="353" t="s">
        <v>929</v>
      </c>
      <c r="D178" s="361" t="s">
        <v>913</v>
      </c>
      <c r="E178" s="361"/>
      <c r="F178" s="355">
        <v>0</v>
      </c>
      <c r="G178" s="355">
        <v>0</v>
      </c>
      <c r="H178" s="355">
        <v>0</v>
      </c>
      <c r="I178" s="355">
        <v>0</v>
      </c>
      <c r="J178" s="408">
        <v>0</v>
      </c>
      <c r="K178" s="408">
        <v>0</v>
      </c>
      <c r="L178" s="526">
        <v>0</v>
      </c>
      <c r="M178" s="411">
        <v>0</v>
      </c>
      <c r="N178" s="530">
        <v>0</v>
      </c>
      <c r="O178" s="530">
        <v>0</v>
      </c>
      <c r="P178" s="412" t="e">
        <f t="shared" si="19"/>
        <v>#DIV/0!</v>
      </c>
    </row>
    <row r="179" spans="1:16" ht="15.75" hidden="1" customHeight="1" x14ac:dyDescent="0.25">
      <c r="A179" s="713" t="s">
        <v>930</v>
      </c>
      <c r="B179" s="714"/>
      <c r="C179" s="353" t="s">
        <v>931</v>
      </c>
      <c r="D179" s="361" t="s">
        <v>913</v>
      </c>
      <c r="E179" s="361"/>
      <c r="F179" s="355">
        <v>0</v>
      </c>
      <c r="G179" s="355">
        <v>0</v>
      </c>
      <c r="H179" s="355">
        <v>0</v>
      </c>
      <c r="I179" s="355">
        <v>0</v>
      </c>
      <c r="J179" s="408">
        <v>0</v>
      </c>
      <c r="K179" s="408">
        <v>0</v>
      </c>
      <c r="L179" s="526">
        <v>0</v>
      </c>
      <c r="M179" s="411">
        <v>0</v>
      </c>
      <c r="N179" s="530">
        <v>0</v>
      </c>
      <c r="O179" s="530">
        <v>0</v>
      </c>
      <c r="P179" s="412" t="e">
        <f t="shared" si="19"/>
        <v>#DIV/0!</v>
      </c>
    </row>
    <row r="180" spans="1:16" ht="15.75" hidden="1" customHeight="1" x14ac:dyDescent="0.25">
      <c r="A180" s="713" t="s">
        <v>932</v>
      </c>
      <c r="B180" s="714"/>
      <c r="C180" s="353" t="s">
        <v>933</v>
      </c>
      <c r="D180" s="361" t="s">
        <v>913</v>
      </c>
      <c r="E180" s="361"/>
      <c r="F180" s="355">
        <v>0</v>
      </c>
      <c r="G180" s="355">
        <v>0</v>
      </c>
      <c r="H180" s="355">
        <v>0</v>
      </c>
      <c r="I180" s="355">
        <v>0</v>
      </c>
      <c r="J180" s="408">
        <v>0</v>
      </c>
      <c r="K180" s="408">
        <v>0</v>
      </c>
      <c r="L180" s="526">
        <v>0</v>
      </c>
      <c r="M180" s="411">
        <v>0</v>
      </c>
      <c r="N180" s="530">
        <v>0</v>
      </c>
      <c r="O180" s="530">
        <v>0</v>
      </c>
      <c r="P180" s="412" t="e">
        <f t="shared" si="19"/>
        <v>#DIV/0!</v>
      </c>
    </row>
    <row r="181" spans="1:16" ht="38.25" hidden="1" customHeight="1" x14ac:dyDescent="0.25">
      <c r="A181" s="713" t="s">
        <v>934</v>
      </c>
      <c r="B181" s="714"/>
      <c r="C181" s="353" t="s">
        <v>935</v>
      </c>
      <c r="D181" s="361" t="s">
        <v>913</v>
      </c>
      <c r="E181" s="361"/>
      <c r="F181" s="355">
        <v>0</v>
      </c>
      <c r="G181" s="355">
        <v>0</v>
      </c>
      <c r="H181" s="355">
        <v>0</v>
      </c>
      <c r="I181" s="355">
        <v>0</v>
      </c>
      <c r="J181" s="408">
        <v>0</v>
      </c>
      <c r="K181" s="408">
        <v>0</v>
      </c>
      <c r="L181" s="526">
        <v>0</v>
      </c>
      <c r="M181" s="411">
        <v>0</v>
      </c>
      <c r="N181" s="530">
        <v>0</v>
      </c>
      <c r="O181" s="530">
        <v>0</v>
      </c>
      <c r="P181" s="412" t="e">
        <f t="shared" si="19"/>
        <v>#DIV/0!</v>
      </c>
    </row>
    <row r="182" spans="1:16" x14ac:dyDescent="0.25">
      <c r="A182" s="713" t="s">
        <v>936</v>
      </c>
      <c r="B182" s="714"/>
      <c r="C182" s="353" t="s">
        <v>937</v>
      </c>
      <c r="D182" s="361" t="s">
        <v>913</v>
      </c>
      <c r="E182" s="361"/>
      <c r="F182" s="355">
        <v>236</v>
      </c>
      <c r="G182" s="355">
        <v>31</v>
      </c>
      <c r="H182" s="355">
        <v>267</v>
      </c>
      <c r="I182" s="355">
        <v>0</v>
      </c>
      <c r="J182" s="408">
        <v>0</v>
      </c>
      <c r="K182" s="411">
        <v>0</v>
      </c>
      <c r="L182" s="411">
        <v>0</v>
      </c>
      <c r="M182" s="411">
        <v>0</v>
      </c>
      <c r="N182" s="411">
        <v>0</v>
      </c>
      <c r="O182" s="411">
        <v>0</v>
      </c>
      <c r="P182" s="411">
        <v>0</v>
      </c>
    </row>
    <row r="183" spans="1:16" x14ac:dyDescent="0.25">
      <c r="A183" s="392"/>
      <c r="B183" s="393"/>
      <c r="C183" s="362" t="s">
        <v>938</v>
      </c>
      <c r="D183" s="361" t="s">
        <v>913</v>
      </c>
      <c r="E183" s="361"/>
      <c r="F183" s="355"/>
      <c r="G183" s="355"/>
      <c r="H183" s="355"/>
      <c r="I183" s="355">
        <v>1191166</v>
      </c>
      <c r="J183" s="408">
        <v>971801</v>
      </c>
      <c r="K183" s="411">
        <v>0</v>
      </c>
      <c r="L183" s="411">
        <v>0</v>
      </c>
      <c r="M183" s="411">
        <v>0</v>
      </c>
      <c r="N183" s="411">
        <v>0</v>
      </c>
      <c r="O183" s="528">
        <v>228487</v>
      </c>
      <c r="P183" s="411">
        <v>0</v>
      </c>
    </row>
    <row r="184" spans="1:16" x14ac:dyDescent="0.25">
      <c r="A184" s="711" t="s">
        <v>939</v>
      </c>
      <c r="B184" s="712"/>
      <c r="C184" s="356" t="s">
        <v>940</v>
      </c>
      <c r="D184" s="357" t="s">
        <v>941</v>
      </c>
      <c r="E184" s="357"/>
      <c r="F184" s="358">
        <v>4260</v>
      </c>
      <c r="G184" s="358">
        <v>1361</v>
      </c>
      <c r="H184" s="358">
        <v>5621</v>
      </c>
      <c r="I184" s="358">
        <f t="shared" ref="I184" si="25">I114+I169+I170</f>
        <v>9060545</v>
      </c>
      <c r="J184" s="409">
        <f t="shared" ref="J184" si="26">J114+J169+J170</f>
        <v>5853282</v>
      </c>
      <c r="K184" s="367">
        <f>K114+K169+K170</f>
        <v>11894039</v>
      </c>
      <c r="L184" s="367">
        <f>L114+L169+L170</f>
        <v>5970000</v>
      </c>
      <c r="M184" s="367">
        <f>M114+M169+M170</f>
        <v>10775896</v>
      </c>
      <c r="N184" s="367">
        <f>N114+N169+N170</f>
        <v>16745896</v>
      </c>
      <c r="O184" s="367">
        <f t="shared" ref="O184" si="27">O114+O169+O170</f>
        <v>16745896</v>
      </c>
      <c r="P184" s="413">
        <f t="shared" si="19"/>
        <v>1</v>
      </c>
    </row>
    <row r="185" spans="1:16" x14ac:dyDescent="0.25">
      <c r="A185" s="713" t="s">
        <v>942</v>
      </c>
      <c r="B185" s="714"/>
      <c r="C185" s="359" t="s">
        <v>943</v>
      </c>
      <c r="D185" s="354" t="s">
        <v>944</v>
      </c>
      <c r="E185" s="354"/>
      <c r="F185" s="355">
        <v>0</v>
      </c>
      <c r="G185" s="355">
        <v>0</v>
      </c>
      <c r="H185" s="355">
        <v>0</v>
      </c>
      <c r="I185" s="355">
        <v>0</v>
      </c>
      <c r="J185" s="408">
        <v>0</v>
      </c>
      <c r="K185" s="411">
        <v>0</v>
      </c>
      <c r="L185" s="526">
        <v>0</v>
      </c>
      <c r="M185" s="411">
        <v>0</v>
      </c>
      <c r="N185" s="528">
        <v>0</v>
      </c>
      <c r="O185" s="528">
        <v>0</v>
      </c>
      <c r="P185" s="412"/>
    </row>
    <row r="186" spans="1:16" x14ac:dyDescent="0.25">
      <c r="A186" s="713" t="s">
        <v>945</v>
      </c>
      <c r="B186" s="714"/>
      <c r="C186" s="359" t="s">
        <v>946</v>
      </c>
      <c r="D186" s="354" t="s">
        <v>947</v>
      </c>
      <c r="E186" s="354"/>
      <c r="F186" s="355">
        <v>300</v>
      </c>
      <c r="G186" s="355">
        <v>0</v>
      </c>
      <c r="H186" s="355">
        <v>300</v>
      </c>
      <c r="I186" s="355">
        <v>199167</v>
      </c>
      <c r="J186" s="408">
        <v>198100</v>
      </c>
      <c r="K186" s="411">
        <v>912938</v>
      </c>
      <c r="L186" s="526">
        <v>280000</v>
      </c>
      <c r="M186" s="411">
        <v>73640</v>
      </c>
      <c r="N186" s="528">
        <f>L186+M186</f>
        <v>353640</v>
      </c>
      <c r="O186" s="528">
        <v>353640</v>
      </c>
      <c r="P186" s="412">
        <f t="shared" si="19"/>
        <v>1</v>
      </c>
    </row>
    <row r="187" spans="1:16" x14ac:dyDescent="0.25">
      <c r="A187" s="713" t="s">
        <v>948</v>
      </c>
      <c r="B187" s="714"/>
      <c r="C187" s="363" t="s">
        <v>949</v>
      </c>
      <c r="D187" s="361" t="s">
        <v>947</v>
      </c>
      <c r="E187" s="361"/>
      <c r="F187" s="355">
        <v>0</v>
      </c>
      <c r="G187" s="355">
        <v>0</v>
      </c>
      <c r="H187" s="355">
        <v>0</v>
      </c>
      <c r="I187" s="355">
        <v>66000</v>
      </c>
      <c r="J187" s="408">
        <v>54000</v>
      </c>
      <c r="K187" s="411">
        <v>589000</v>
      </c>
      <c r="L187" s="411">
        <v>0</v>
      </c>
      <c r="M187" s="411">
        <v>9000</v>
      </c>
      <c r="N187" s="411">
        <f>L187+M187</f>
        <v>9000</v>
      </c>
      <c r="O187" s="528">
        <v>9000</v>
      </c>
      <c r="P187" s="412">
        <f t="shared" si="19"/>
        <v>1</v>
      </c>
    </row>
    <row r="188" spans="1:16" ht="25.5" x14ac:dyDescent="0.25">
      <c r="A188" s="713" t="s">
        <v>950</v>
      </c>
      <c r="B188" s="714"/>
      <c r="C188" s="359" t="s">
        <v>951</v>
      </c>
      <c r="D188" s="361" t="s">
        <v>947</v>
      </c>
      <c r="E188" s="361"/>
      <c r="F188" s="355">
        <v>0</v>
      </c>
      <c r="G188" s="355">
        <v>0</v>
      </c>
      <c r="H188" s="355">
        <v>0</v>
      </c>
      <c r="I188" s="355">
        <v>0</v>
      </c>
      <c r="J188" s="408">
        <v>0</v>
      </c>
      <c r="K188" s="411">
        <v>0</v>
      </c>
      <c r="L188" s="411">
        <v>0</v>
      </c>
      <c r="M188" s="411">
        <v>0</v>
      </c>
      <c r="N188" s="411">
        <v>0</v>
      </c>
      <c r="O188" s="528">
        <v>0</v>
      </c>
      <c r="P188" s="412"/>
    </row>
    <row r="189" spans="1:16" x14ac:dyDescent="0.25">
      <c r="A189" s="713" t="s">
        <v>952</v>
      </c>
      <c r="B189" s="714"/>
      <c r="C189" s="359" t="s">
        <v>953</v>
      </c>
      <c r="D189" s="354" t="s">
        <v>954</v>
      </c>
      <c r="E189" s="354"/>
      <c r="F189" s="355">
        <v>100</v>
      </c>
      <c r="G189" s="355">
        <v>0</v>
      </c>
      <c r="H189" s="355">
        <v>100</v>
      </c>
      <c r="I189" s="355"/>
      <c r="J189" s="408"/>
      <c r="K189" s="411">
        <v>0</v>
      </c>
      <c r="L189" s="411">
        <v>0</v>
      </c>
      <c r="M189" s="411">
        <v>0</v>
      </c>
      <c r="N189" s="411">
        <v>0</v>
      </c>
      <c r="O189" s="528">
        <v>0</v>
      </c>
      <c r="P189" s="412"/>
    </row>
    <row r="190" spans="1:16" x14ac:dyDescent="0.25">
      <c r="A190" s="713" t="s">
        <v>955</v>
      </c>
      <c r="B190" s="714"/>
      <c r="C190" s="359" t="s">
        <v>956</v>
      </c>
      <c r="D190" s="354" t="s">
        <v>954</v>
      </c>
      <c r="E190" s="354"/>
      <c r="F190" s="355">
        <v>0</v>
      </c>
      <c r="G190" s="355">
        <v>0</v>
      </c>
      <c r="H190" s="355">
        <v>0</v>
      </c>
      <c r="I190" s="355">
        <v>0</v>
      </c>
      <c r="J190" s="408">
        <v>0</v>
      </c>
      <c r="K190" s="411">
        <v>0</v>
      </c>
      <c r="L190" s="411">
        <v>0</v>
      </c>
      <c r="M190" s="411">
        <v>0</v>
      </c>
      <c r="N190" s="411">
        <v>0</v>
      </c>
      <c r="O190" s="528">
        <v>0</v>
      </c>
      <c r="P190" s="412"/>
    </row>
    <row r="191" spans="1:16" x14ac:dyDescent="0.25">
      <c r="A191" s="713" t="s">
        <v>957</v>
      </c>
      <c r="B191" s="714"/>
      <c r="C191" s="359" t="s">
        <v>958</v>
      </c>
      <c r="D191" s="354" t="s">
        <v>959</v>
      </c>
      <c r="E191" s="354"/>
      <c r="F191" s="355">
        <v>50</v>
      </c>
      <c r="G191" s="355">
        <v>0</v>
      </c>
      <c r="H191" s="355">
        <v>50</v>
      </c>
      <c r="I191" s="355">
        <v>0</v>
      </c>
      <c r="J191" s="408">
        <v>0</v>
      </c>
      <c r="K191" s="411">
        <v>0</v>
      </c>
      <c r="L191" s="411">
        <v>0</v>
      </c>
      <c r="M191" s="411">
        <v>0</v>
      </c>
      <c r="N191" s="411">
        <v>0</v>
      </c>
      <c r="O191" s="528">
        <v>0</v>
      </c>
      <c r="P191" s="412"/>
    </row>
    <row r="192" spans="1:16" ht="15.75" hidden="1" customHeight="1" x14ac:dyDescent="0.25">
      <c r="A192" s="713" t="s">
        <v>960</v>
      </c>
      <c r="B192" s="714"/>
      <c r="C192" s="363" t="s">
        <v>961</v>
      </c>
      <c r="D192" s="361" t="s">
        <v>959</v>
      </c>
      <c r="E192" s="361"/>
      <c r="F192" s="355">
        <v>0</v>
      </c>
      <c r="G192" s="355">
        <v>0</v>
      </c>
      <c r="H192" s="355">
        <v>0</v>
      </c>
      <c r="I192" s="355">
        <v>0</v>
      </c>
      <c r="J192" s="408">
        <v>0</v>
      </c>
      <c r="K192" s="411">
        <v>0</v>
      </c>
      <c r="L192" s="411">
        <v>0</v>
      </c>
      <c r="M192" s="411">
        <v>0</v>
      </c>
      <c r="N192" s="411">
        <v>0</v>
      </c>
      <c r="O192" s="528">
        <v>9000</v>
      </c>
      <c r="P192" s="412" t="e">
        <f t="shared" si="19"/>
        <v>#DIV/0!</v>
      </c>
    </row>
    <row r="193" spans="1:16" ht="25.5" hidden="1" customHeight="1" x14ac:dyDescent="0.25">
      <c r="A193" s="713" t="s">
        <v>962</v>
      </c>
      <c r="B193" s="714"/>
      <c r="C193" s="359" t="s">
        <v>963</v>
      </c>
      <c r="D193" s="361" t="s">
        <v>959</v>
      </c>
      <c r="E193" s="361"/>
      <c r="F193" s="355">
        <v>0</v>
      </c>
      <c r="G193" s="355">
        <v>0</v>
      </c>
      <c r="H193" s="355">
        <v>0</v>
      </c>
      <c r="I193" s="355">
        <v>0</v>
      </c>
      <c r="J193" s="408">
        <v>0</v>
      </c>
      <c r="K193" s="411">
        <v>0</v>
      </c>
      <c r="L193" s="411">
        <v>0</v>
      </c>
      <c r="M193" s="411">
        <v>0</v>
      </c>
      <c r="N193" s="411">
        <v>0</v>
      </c>
      <c r="O193" s="528">
        <v>9000</v>
      </c>
      <c r="P193" s="412" t="e">
        <f t="shared" si="19"/>
        <v>#DIV/0!</v>
      </c>
    </row>
    <row r="194" spans="1:16" ht="25.5" hidden="1" customHeight="1" x14ac:dyDescent="0.25">
      <c r="A194" s="713" t="s">
        <v>964</v>
      </c>
      <c r="B194" s="714"/>
      <c r="C194" s="359" t="s">
        <v>965</v>
      </c>
      <c r="D194" s="361" t="s">
        <v>959</v>
      </c>
      <c r="E194" s="361"/>
      <c r="F194" s="355">
        <v>0</v>
      </c>
      <c r="G194" s="355">
        <v>0</v>
      </c>
      <c r="H194" s="355">
        <v>0</v>
      </c>
      <c r="I194" s="355">
        <v>0</v>
      </c>
      <c r="J194" s="408">
        <v>0</v>
      </c>
      <c r="K194" s="411">
        <v>0</v>
      </c>
      <c r="L194" s="411">
        <v>0</v>
      </c>
      <c r="M194" s="411">
        <v>0</v>
      </c>
      <c r="N194" s="411">
        <v>0</v>
      </c>
      <c r="O194" s="528">
        <v>9000</v>
      </c>
      <c r="P194" s="412" t="e">
        <f t="shared" si="19"/>
        <v>#DIV/0!</v>
      </c>
    </row>
    <row r="195" spans="1:16" ht="15.75" hidden="1" customHeight="1" x14ac:dyDescent="0.25">
      <c r="A195" s="713" t="s">
        <v>966</v>
      </c>
      <c r="B195" s="714"/>
      <c r="C195" s="359" t="s">
        <v>967</v>
      </c>
      <c r="D195" s="361" t="s">
        <v>959</v>
      </c>
      <c r="E195" s="361"/>
      <c r="F195" s="355">
        <v>0</v>
      </c>
      <c r="G195" s="355">
        <v>0</v>
      </c>
      <c r="H195" s="355">
        <v>0</v>
      </c>
      <c r="I195" s="355">
        <v>0</v>
      </c>
      <c r="J195" s="408">
        <v>0</v>
      </c>
      <c r="K195" s="411">
        <v>0</v>
      </c>
      <c r="L195" s="411">
        <v>0</v>
      </c>
      <c r="M195" s="411">
        <v>0</v>
      </c>
      <c r="N195" s="411">
        <v>0</v>
      </c>
      <c r="O195" s="528">
        <v>9000</v>
      </c>
      <c r="P195" s="412" t="e">
        <f t="shared" si="19"/>
        <v>#DIV/0!</v>
      </c>
    </row>
    <row r="196" spans="1:16" ht="25.5" hidden="1" customHeight="1" x14ac:dyDescent="0.25">
      <c r="A196" s="713" t="s">
        <v>968</v>
      </c>
      <c r="B196" s="714"/>
      <c r="C196" s="359" t="s">
        <v>969</v>
      </c>
      <c r="D196" s="361" t="s">
        <v>959</v>
      </c>
      <c r="E196" s="361"/>
      <c r="F196" s="355">
        <v>0</v>
      </c>
      <c r="G196" s="355">
        <v>0</v>
      </c>
      <c r="H196" s="355">
        <v>0</v>
      </c>
      <c r="I196" s="355">
        <v>0</v>
      </c>
      <c r="J196" s="408">
        <v>0</v>
      </c>
      <c r="K196" s="411">
        <v>0</v>
      </c>
      <c r="L196" s="411">
        <v>0</v>
      </c>
      <c r="M196" s="411">
        <v>0</v>
      </c>
      <c r="N196" s="411">
        <v>0</v>
      </c>
      <c r="O196" s="528">
        <v>9000</v>
      </c>
      <c r="P196" s="412" t="e">
        <f t="shared" si="19"/>
        <v>#DIV/0!</v>
      </c>
    </row>
    <row r="197" spans="1:16" ht="15.75" hidden="1" customHeight="1" x14ac:dyDescent="0.25">
      <c r="A197" s="713" t="s">
        <v>970</v>
      </c>
      <c r="B197" s="714"/>
      <c r="C197" s="359" t="s">
        <v>971</v>
      </c>
      <c r="D197" s="361" t="s">
        <v>959</v>
      </c>
      <c r="E197" s="361"/>
      <c r="F197" s="355">
        <v>0</v>
      </c>
      <c r="G197" s="355">
        <v>0</v>
      </c>
      <c r="H197" s="355">
        <v>0</v>
      </c>
      <c r="I197" s="355">
        <v>0</v>
      </c>
      <c r="J197" s="408">
        <v>0</v>
      </c>
      <c r="K197" s="411">
        <v>0</v>
      </c>
      <c r="L197" s="411">
        <v>0</v>
      </c>
      <c r="M197" s="411">
        <v>0</v>
      </c>
      <c r="N197" s="411">
        <v>0</v>
      </c>
      <c r="O197" s="528">
        <v>9000</v>
      </c>
      <c r="P197" s="412" t="e">
        <f t="shared" si="19"/>
        <v>#DIV/0!</v>
      </c>
    </row>
    <row r="198" spans="1:16" x14ac:dyDescent="0.25">
      <c r="A198" s="713" t="s">
        <v>972</v>
      </c>
      <c r="B198" s="714"/>
      <c r="C198" s="359" t="s">
        <v>212</v>
      </c>
      <c r="D198" s="354" t="s">
        <v>973</v>
      </c>
      <c r="E198" s="354"/>
      <c r="F198" s="355">
        <v>0</v>
      </c>
      <c r="G198" s="355">
        <v>0</v>
      </c>
      <c r="H198" s="355">
        <v>0</v>
      </c>
      <c r="I198" s="355">
        <v>0</v>
      </c>
      <c r="J198" s="408">
        <v>0</v>
      </c>
      <c r="K198" s="411">
        <v>0</v>
      </c>
      <c r="L198" s="411">
        <v>0</v>
      </c>
      <c r="M198" s="411">
        <v>0</v>
      </c>
      <c r="N198" s="411">
        <v>0</v>
      </c>
      <c r="O198" s="528">
        <v>0</v>
      </c>
      <c r="P198" s="412"/>
    </row>
    <row r="199" spans="1:16" x14ac:dyDescent="0.25">
      <c r="A199" s="713" t="s">
        <v>974</v>
      </c>
      <c r="B199" s="714"/>
      <c r="C199" s="359" t="s">
        <v>975</v>
      </c>
      <c r="D199" s="354" t="s">
        <v>976</v>
      </c>
      <c r="E199" s="354"/>
      <c r="F199" s="355">
        <v>0</v>
      </c>
      <c r="G199" s="355">
        <v>0</v>
      </c>
      <c r="H199" s="355">
        <v>0</v>
      </c>
      <c r="I199" s="355">
        <v>2551181</v>
      </c>
      <c r="J199" s="408">
        <v>0</v>
      </c>
      <c r="K199" s="411">
        <v>12171261</v>
      </c>
      <c r="L199" s="526">
        <v>3510000</v>
      </c>
      <c r="M199" s="411">
        <v>-3510000</v>
      </c>
      <c r="N199" s="528">
        <f>L199+M199</f>
        <v>0</v>
      </c>
      <c r="O199" s="528">
        <v>0</v>
      </c>
      <c r="P199" s="412">
        <v>0</v>
      </c>
    </row>
    <row r="200" spans="1:16" x14ac:dyDescent="0.25">
      <c r="A200" s="713" t="s">
        <v>977</v>
      </c>
      <c r="B200" s="714"/>
      <c r="C200" s="359" t="s">
        <v>216</v>
      </c>
      <c r="D200" s="354" t="s">
        <v>978</v>
      </c>
      <c r="E200" s="354"/>
      <c r="F200" s="355">
        <v>0</v>
      </c>
      <c r="G200" s="355">
        <v>0</v>
      </c>
      <c r="H200" s="355">
        <v>0</v>
      </c>
      <c r="I200" s="355">
        <v>0</v>
      </c>
      <c r="J200" s="408">
        <v>0</v>
      </c>
      <c r="K200" s="411">
        <v>0</v>
      </c>
      <c r="L200" s="411">
        <v>0</v>
      </c>
      <c r="M200" s="411">
        <v>0</v>
      </c>
      <c r="N200" s="411">
        <v>0</v>
      </c>
      <c r="O200" s="528">
        <v>0</v>
      </c>
      <c r="P200" s="412"/>
    </row>
    <row r="201" spans="1:16" x14ac:dyDescent="0.25">
      <c r="A201" s="713" t="s">
        <v>979</v>
      </c>
      <c r="B201" s="714"/>
      <c r="C201" s="359" t="s">
        <v>980</v>
      </c>
      <c r="D201" s="354" t="s">
        <v>981</v>
      </c>
      <c r="E201" s="354"/>
      <c r="F201" s="355">
        <v>10</v>
      </c>
      <c r="G201" s="355">
        <v>0</v>
      </c>
      <c r="H201" s="355">
        <v>10</v>
      </c>
      <c r="I201" s="355">
        <v>16</v>
      </c>
      <c r="J201" s="408">
        <v>32</v>
      </c>
      <c r="K201" s="411">
        <v>26</v>
      </c>
      <c r="L201" s="526">
        <v>100</v>
      </c>
      <c r="M201" s="411">
        <v>-78</v>
      </c>
      <c r="N201" s="528">
        <f>L201+M201</f>
        <v>22</v>
      </c>
      <c r="O201" s="528">
        <v>22</v>
      </c>
      <c r="P201" s="412">
        <f t="shared" ref="P201:P260" si="28">O201/N201</f>
        <v>1</v>
      </c>
    </row>
    <row r="202" spans="1:16" ht="15.75" hidden="1" customHeight="1" x14ac:dyDescent="0.25">
      <c r="A202" s="713" t="s">
        <v>982</v>
      </c>
      <c r="B202" s="714"/>
      <c r="C202" s="359" t="s">
        <v>956</v>
      </c>
      <c r="D202" s="354" t="s">
        <v>981</v>
      </c>
      <c r="E202" s="354"/>
      <c r="F202" s="355">
        <v>0</v>
      </c>
      <c r="G202" s="355">
        <v>0</v>
      </c>
      <c r="H202" s="355">
        <v>0</v>
      </c>
      <c r="I202" s="355">
        <v>0</v>
      </c>
      <c r="J202" s="408">
        <v>0</v>
      </c>
      <c r="K202" s="411">
        <v>0</v>
      </c>
      <c r="L202" s="526">
        <v>0</v>
      </c>
      <c r="M202" s="411">
        <v>0</v>
      </c>
      <c r="N202" s="528">
        <v>0</v>
      </c>
      <c r="O202" s="528">
        <v>0</v>
      </c>
      <c r="P202" s="412" t="e">
        <f t="shared" si="28"/>
        <v>#DIV/0!</v>
      </c>
    </row>
    <row r="203" spans="1:16" ht="15.75" hidden="1" customHeight="1" x14ac:dyDescent="0.25">
      <c r="A203" s="713" t="s">
        <v>983</v>
      </c>
      <c r="B203" s="714"/>
      <c r="C203" s="359" t="s">
        <v>984</v>
      </c>
      <c r="D203" s="354" t="s">
        <v>981</v>
      </c>
      <c r="E203" s="354"/>
      <c r="F203" s="355">
        <v>0</v>
      </c>
      <c r="G203" s="355">
        <v>0</v>
      </c>
      <c r="H203" s="355">
        <v>0</v>
      </c>
      <c r="I203" s="355">
        <v>0</v>
      </c>
      <c r="J203" s="408">
        <v>0</v>
      </c>
      <c r="K203" s="411">
        <v>0</v>
      </c>
      <c r="L203" s="526">
        <v>0</v>
      </c>
      <c r="M203" s="411">
        <v>0</v>
      </c>
      <c r="N203" s="528">
        <v>0</v>
      </c>
      <c r="O203" s="528">
        <v>0</v>
      </c>
      <c r="P203" s="412" t="e">
        <f t="shared" si="28"/>
        <v>#DIV/0!</v>
      </c>
    </row>
    <row r="204" spans="1:16" ht="15.75" hidden="1" customHeight="1" x14ac:dyDescent="0.25">
      <c r="A204" s="713" t="s">
        <v>985</v>
      </c>
      <c r="B204" s="714"/>
      <c r="C204" s="359" t="s">
        <v>986</v>
      </c>
      <c r="D204" s="354" t="s">
        <v>981</v>
      </c>
      <c r="E204" s="354"/>
      <c r="F204" s="355">
        <v>0</v>
      </c>
      <c r="G204" s="355">
        <v>0</v>
      </c>
      <c r="H204" s="355">
        <v>0</v>
      </c>
      <c r="I204" s="355">
        <v>0</v>
      </c>
      <c r="J204" s="408">
        <v>0</v>
      </c>
      <c r="K204" s="411">
        <v>0</v>
      </c>
      <c r="L204" s="526">
        <v>0</v>
      </c>
      <c r="M204" s="411">
        <v>0</v>
      </c>
      <c r="N204" s="528">
        <v>0</v>
      </c>
      <c r="O204" s="528">
        <v>0</v>
      </c>
      <c r="P204" s="412" t="e">
        <f t="shared" si="28"/>
        <v>#DIV/0!</v>
      </c>
    </row>
    <row r="205" spans="1:16" ht="15.75" hidden="1" customHeight="1" x14ac:dyDescent="0.25">
      <c r="A205" s="713" t="s">
        <v>987</v>
      </c>
      <c r="B205" s="714"/>
      <c r="C205" s="359" t="s">
        <v>988</v>
      </c>
      <c r="D205" s="354" t="s">
        <v>989</v>
      </c>
      <c r="E205" s="354"/>
      <c r="F205" s="355">
        <v>0</v>
      </c>
      <c r="G205" s="355">
        <v>0</v>
      </c>
      <c r="H205" s="355">
        <v>0</v>
      </c>
      <c r="I205" s="355">
        <v>0</v>
      </c>
      <c r="J205" s="408">
        <v>0</v>
      </c>
      <c r="K205" s="411">
        <v>0</v>
      </c>
      <c r="L205" s="526">
        <v>0</v>
      </c>
      <c r="M205" s="411">
        <v>0</v>
      </c>
      <c r="N205" s="528">
        <v>0</v>
      </c>
      <c r="O205" s="528">
        <v>0</v>
      </c>
      <c r="P205" s="412" t="e">
        <f t="shared" si="28"/>
        <v>#DIV/0!</v>
      </c>
    </row>
    <row r="206" spans="1:16" ht="15.75" hidden="1" customHeight="1" x14ac:dyDescent="0.25">
      <c r="A206" s="713" t="s">
        <v>990</v>
      </c>
      <c r="B206" s="714"/>
      <c r="C206" s="359" t="s">
        <v>991</v>
      </c>
      <c r="D206" s="354" t="s">
        <v>989</v>
      </c>
      <c r="E206" s="354"/>
      <c r="F206" s="355">
        <v>0</v>
      </c>
      <c r="G206" s="355">
        <v>0</v>
      </c>
      <c r="H206" s="355">
        <v>0</v>
      </c>
      <c r="I206" s="355">
        <v>0</v>
      </c>
      <c r="J206" s="408">
        <v>0</v>
      </c>
      <c r="K206" s="411">
        <v>0</v>
      </c>
      <c r="L206" s="526">
        <v>0</v>
      </c>
      <c r="M206" s="411">
        <v>0</v>
      </c>
      <c r="N206" s="528">
        <v>0</v>
      </c>
      <c r="O206" s="528">
        <v>0</v>
      </c>
      <c r="P206" s="412" t="e">
        <f t="shared" si="28"/>
        <v>#DIV/0!</v>
      </c>
    </row>
    <row r="207" spans="1:16" ht="25.5" hidden="1" customHeight="1" x14ac:dyDescent="0.25">
      <c r="A207" s="713" t="s">
        <v>992</v>
      </c>
      <c r="B207" s="714"/>
      <c r="C207" s="359" t="s">
        <v>993</v>
      </c>
      <c r="D207" s="354" t="s">
        <v>989</v>
      </c>
      <c r="E207" s="354"/>
      <c r="F207" s="355">
        <v>0</v>
      </c>
      <c r="G207" s="355">
        <v>0</v>
      </c>
      <c r="H207" s="355">
        <v>0</v>
      </c>
      <c r="I207" s="355">
        <v>0</v>
      </c>
      <c r="J207" s="408">
        <v>0</v>
      </c>
      <c r="K207" s="411">
        <v>0</v>
      </c>
      <c r="L207" s="526">
        <v>0</v>
      </c>
      <c r="M207" s="411">
        <v>0</v>
      </c>
      <c r="N207" s="528">
        <v>0</v>
      </c>
      <c r="O207" s="528">
        <v>0</v>
      </c>
      <c r="P207" s="412" t="e">
        <f t="shared" si="28"/>
        <v>#DIV/0!</v>
      </c>
    </row>
    <row r="208" spans="1:16" ht="25.5" hidden="1" customHeight="1" x14ac:dyDescent="0.25">
      <c r="A208" s="713" t="s">
        <v>994</v>
      </c>
      <c r="B208" s="714"/>
      <c r="C208" s="359" t="s">
        <v>995</v>
      </c>
      <c r="D208" s="354" t="s">
        <v>989</v>
      </c>
      <c r="E208" s="354"/>
      <c r="F208" s="355">
        <v>0</v>
      </c>
      <c r="G208" s="355">
        <v>0</v>
      </c>
      <c r="H208" s="355">
        <v>0</v>
      </c>
      <c r="I208" s="355">
        <v>0</v>
      </c>
      <c r="J208" s="408">
        <v>0</v>
      </c>
      <c r="K208" s="411">
        <v>0</v>
      </c>
      <c r="L208" s="526">
        <v>0</v>
      </c>
      <c r="M208" s="411">
        <v>0</v>
      </c>
      <c r="N208" s="528">
        <v>0</v>
      </c>
      <c r="O208" s="528">
        <v>0</v>
      </c>
      <c r="P208" s="412" t="e">
        <f t="shared" si="28"/>
        <v>#DIV/0!</v>
      </c>
    </row>
    <row r="209" spans="1:16" ht="15.75" hidden="1" customHeight="1" x14ac:dyDescent="0.25">
      <c r="A209" s="713" t="s">
        <v>996</v>
      </c>
      <c r="B209" s="714"/>
      <c r="C209" s="359" t="s">
        <v>997</v>
      </c>
      <c r="D209" s="354" t="s">
        <v>989</v>
      </c>
      <c r="E209" s="354"/>
      <c r="F209" s="355">
        <v>0</v>
      </c>
      <c r="G209" s="355">
        <v>0</v>
      </c>
      <c r="H209" s="355">
        <v>0</v>
      </c>
      <c r="I209" s="355">
        <v>0</v>
      </c>
      <c r="J209" s="408">
        <v>0</v>
      </c>
      <c r="K209" s="411">
        <v>0</v>
      </c>
      <c r="L209" s="526">
        <v>0</v>
      </c>
      <c r="M209" s="411">
        <v>0</v>
      </c>
      <c r="N209" s="528">
        <v>0</v>
      </c>
      <c r="O209" s="528">
        <v>0</v>
      </c>
      <c r="P209" s="412" t="e">
        <f t="shared" si="28"/>
        <v>#DIV/0!</v>
      </c>
    </row>
    <row r="210" spans="1:16" x14ac:dyDescent="0.25">
      <c r="A210" s="713" t="s">
        <v>998</v>
      </c>
      <c r="B210" s="714"/>
      <c r="C210" s="359" t="s">
        <v>999</v>
      </c>
      <c r="D210" s="354" t="s">
        <v>1000</v>
      </c>
      <c r="E210" s="354"/>
      <c r="F210" s="355">
        <v>0</v>
      </c>
      <c r="G210" s="355">
        <v>0</v>
      </c>
      <c r="H210" s="355">
        <v>0</v>
      </c>
      <c r="I210" s="355">
        <v>6511</v>
      </c>
      <c r="J210" s="408">
        <v>30577</v>
      </c>
      <c r="K210" s="411">
        <v>280660</v>
      </c>
      <c r="L210" s="526">
        <v>1120836</v>
      </c>
      <c r="M210" s="411">
        <v>1251143</v>
      </c>
      <c r="N210" s="528">
        <f>L210+M210</f>
        <v>2371979</v>
      </c>
      <c r="O210" s="528">
        <v>2371979</v>
      </c>
      <c r="P210" s="412">
        <f t="shared" si="28"/>
        <v>1</v>
      </c>
    </row>
    <row r="211" spans="1:16" x14ac:dyDescent="0.25">
      <c r="A211" s="713" t="s">
        <v>1001</v>
      </c>
      <c r="B211" s="714"/>
      <c r="C211" s="359" t="s">
        <v>222</v>
      </c>
      <c r="D211" s="354" t="s">
        <v>1002</v>
      </c>
      <c r="E211" s="354"/>
      <c r="F211" s="355">
        <v>0</v>
      </c>
      <c r="G211" s="355">
        <v>0</v>
      </c>
      <c r="H211" s="355">
        <v>0</v>
      </c>
      <c r="I211" s="355">
        <v>0</v>
      </c>
      <c r="J211" s="408">
        <v>0</v>
      </c>
      <c r="K211" s="411">
        <v>0</v>
      </c>
      <c r="L211" s="411">
        <v>0</v>
      </c>
      <c r="M211" s="411">
        <v>0</v>
      </c>
      <c r="N211" s="411">
        <v>0</v>
      </c>
      <c r="O211" s="411">
        <v>0</v>
      </c>
      <c r="P211" s="411">
        <v>0</v>
      </c>
    </row>
    <row r="212" spans="1:16" ht="51" x14ac:dyDescent="0.25">
      <c r="A212" s="713" t="s">
        <v>1003</v>
      </c>
      <c r="B212" s="714"/>
      <c r="C212" s="359" t="s">
        <v>1004</v>
      </c>
      <c r="D212" s="354" t="s">
        <v>1000</v>
      </c>
      <c r="E212" s="354"/>
      <c r="F212" s="355">
        <v>0</v>
      </c>
      <c r="G212" s="355">
        <v>0</v>
      </c>
      <c r="H212" s="355">
        <v>0</v>
      </c>
      <c r="I212" s="355">
        <v>0</v>
      </c>
      <c r="J212" s="408">
        <v>0</v>
      </c>
      <c r="K212" s="411">
        <v>0</v>
      </c>
      <c r="L212" s="411">
        <v>0</v>
      </c>
      <c r="M212" s="411">
        <v>0</v>
      </c>
      <c r="N212" s="411">
        <v>0</v>
      </c>
      <c r="O212" s="411">
        <v>0</v>
      </c>
      <c r="P212" s="411">
        <v>0</v>
      </c>
    </row>
    <row r="213" spans="1:16" x14ac:dyDescent="0.25">
      <c r="A213" s="713" t="s">
        <v>1005</v>
      </c>
      <c r="B213" s="714"/>
      <c r="C213" s="359" t="s">
        <v>1006</v>
      </c>
      <c r="D213" s="354" t="s">
        <v>1000</v>
      </c>
      <c r="E213" s="354"/>
      <c r="F213" s="355">
        <v>0</v>
      </c>
      <c r="G213" s="355">
        <v>0</v>
      </c>
      <c r="H213" s="355">
        <v>0</v>
      </c>
      <c r="I213" s="355">
        <v>0</v>
      </c>
      <c r="J213" s="408">
        <v>0</v>
      </c>
      <c r="K213" s="411">
        <v>0</v>
      </c>
      <c r="L213" s="411">
        <v>0</v>
      </c>
      <c r="M213" s="411">
        <v>0</v>
      </c>
      <c r="N213" s="411">
        <v>0</v>
      </c>
      <c r="O213" s="411">
        <v>0</v>
      </c>
      <c r="P213" s="411">
        <v>0</v>
      </c>
    </row>
    <row r="214" spans="1:16" ht="25.5" customHeight="1" x14ac:dyDescent="0.25">
      <c r="A214" s="711" t="s">
        <v>1007</v>
      </c>
      <c r="B214" s="712"/>
      <c r="C214" s="360" t="s">
        <v>1008</v>
      </c>
      <c r="D214" s="357" t="s">
        <v>1009</v>
      </c>
      <c r="E214" s="357"/>
      <c r="F214" s="358">
        <v>460</v>
      </c>
      <c r="G214" s="358">
        <v>0</v>
      </c>
      <c r="H214" s="358">
        <v>460</v>
      </c>
      <c r="I214" s="358">
        <f t="shared" ref="I214" si="29">I185+I186+I189+I191+I201+I210+I211+I199+I200</f>
        <v>2756875</v>
      </c>
      <c r="J214" s="409">
        <f t="shared" ref="J214:O214" si="30">J185+J186+J189+J191+J201+J210+J211+J199</f>
        <v>228709</v>
      </c>
      <c r="K214" s="367">
        <f t="shared" si="30"/>
        <v>13364885</v>
      </c>
      <c r="L214" s="367">
        <f t="shared" si="30"/>
        <v>4910936</v>
      </c>
      <c r="M214" s="367">
        <f t="shared" si="30"/>
        <v>-2185295</v>
      </c>
      <c r="N214" s="367">
        <f t="shared" si="30"/>
        <v>2725641</v>
      </c>
      <c r="O214" s="367">
        <f t="shared" si="30"/>
        <v>2725641</v>
      </c>
      <c r="P214" s="413">
        <f t="shared" si="28"/>
        <v>1</v>
      </c>
    </row>
    <row r="215" spans="1:16" x14ac:dyDescent="0.25">
      <c r="A215" s="713" t="s">
        <v>1010</v>
      </c>
      <c r="B215" s="714"/>
      <c r="C215" s="359" t="s">
        <v>1011</v>
      </c>
      <c r="D215" s="354" t="s">
        <v>1012</v>
      </c>
      <c r="E215" s="354"/>
      <c r="F215" s="355">
        <v>0</v>
      </c>
      <c r="G215" s="355">
        <v>0</v>
      </c>
      <c r="H215" s="355">
        <v>0</v>
      </c>
      <c r="I215" s="355">
        <v>0</v>
      </c>
      <c r="J215" s="408">
        <v>0</v>
      </c>
      <c r="K215" s="411">
        <v>0</v>
      </c>
      <c r="L215" s="411">
        <v>0</v>
      </c>
      <c r="M215" s="411">
        <v>0</v>
      </c>
      <c r="N215" s="411">
        <v>0</v>
      </c>
      <c r="O215" s="411">
        <v>0</v>
      </c>
      <c r="P215" s="411">
        <v>0</v>
      </c>
    </row>
    <row r="216" spans="1:16" ht="25.5" x14ac:dyDescent="0.25">
      <c r="A216" s="713" t="s">
        <v>1013</v>
      </c>
      <c r="B216" s="714"/>
      <c r="C216" s="359" t="s">
        <v>1014</v>
      </c>
      <c r="D216" s="354" t="s">
        <v>1012</v>
      </c>
      <c r="E216" s="354"/>
      <c r="F216" s="355">
        <v>0</v>
      </c>
      <c r="G216" s="355">
        <v>0</v>
      </c>
      <c r="H216" s="355">
        <v>0</v>
      </c>
      <c r="I216" s="355">
        <v>0</v>
      </c>
      <c r="J216" s="408">
        <v>0</v>
      </c>
      <c r="K216" s="411">
        <v>0</v>
      </c>
      <c r="L216" s="411">
        <v>0</v>
      </c>
      <c r="M216" s="411">
        <v>0</v>
      </c>
      <c r="N216" s="411">
        <v>0</v>
      </c>
      <c r="O216" s="411">
        <v>0</v>
      </c>
      <c r="P216" s="411">
        <v>0</v>
      </c>
    </row>
    <row r="217" spans="1:16" x14ac:dyDescent="0.25">
      <c r="A217" s="713" t="s">
        <v>1015</v>
      </c>
      <c r="B217" s="714"/>
      <c r="C217" s="359" t="s">
        <v>1016</v>
      </c>
      <c r="D217" s="354" t="s">
        <v>1017</v>
      </c>
      <c r="E217" s="354"/>
      <c r="F217" s="355">
        <v>0</v>
      </c>
      <c r="G217" s="355">
        <v>0</v>
      </c>
      <c r="H217" s="355">
        <v>0</v>
      </c>
      <c r="I217" s="355">
        <v>9448819</v>
      </c>
      <c r="J217" s="408">
        <v>9999800</v>
      </c>
      <c r="K217" s="411">
        <v>48393739</v>
      </c>
      <c r="L217" s="526">
        <v>13000000</v>
      </c>
      <c r="M217" s="528">
        <v>-13000000</v>
      </c>
      <c r="N217" s="528">
        <f>L217+M217</f>
        <v>0</v>
      </c>
      <c r="O217" s="528">
        <v>0</v>
      </c>
      <c r="P217" s="411">
        <v>0</v>
      </c>
    </row>
    <row r="218" spans="1:16" x14ac:dyDescent="0.25">
      <c r="A218" s="713" t="s">
        <v>1018</v>
      </c>
      <c r="B218" s="714"/>
      <c r="C218" s="359" t="s">
        <v>1019</v>
      </c>
      <c r="D218" s="354" t="s">
        <v>1017</v>
      </c>
      <c r="E218" s="354"/>
      <c r="F218" s="355">
        <v>0</v>
      </c>
      <c r="G218" s="355">
        <v>0</v>
      </c>
      <c r="H218" s="355">
        <v>0</v>
      </c>
      <c r="I218" s="355">
        <v>0</v>
      </c>
      <c r="J218" s="408">
        <v>0</v>
      </c>
      <c r="K218" s="411">
        <v>0</v>
      </c>
      <c r="L218" s="411">
        <v>0</v>
      </c>
      <c r="M218" s="411">
        <v>0</v>
      </c>
      <c r="N218" s="411">
        <v>0</v>
      </c>
      <c r="O218" s="411">
        <v>0</v>
      </c>
      <c r="P218" s="411">
        <v>0</v>
      </c>
    </row>
    <row r="219" spans="1:16" x14ac:dyDescent="0.25">
      <c r="A219" s="713" t="s">
        <v>1020</v>
      </c>
      <c r="B219" s="714"/>
      <c r="C219" s="359" t="s">
        <v>231</v>
      </c>
      <c r="D219" s="354" t="s">
        <v>1021</v>
      </c>
      <c r="E219" s="354"/>
      <c r="F219" s="355">
        <v>0</v>
      </c>
      <c r="G219" s="355">
        <v>0</v>
      </c>
      <c r="H219" s="355">
        <v>0</v>
      </c>
      <c r="I219" s="355">
        <v>0</v>
      </c>
      <c r="J219" s="408">
        <v>0</v>
      </c>
      <c r="K219" s="411">
        <v>0</v>
      </c>
      <c r="L219" s="411">
        <v>0</v>
      </c>
      <c r="M219" s="411">
        <v>0</v>
      </c>
      <c r="N219" s="411">
        <v>0</v>
      </c>
      <c r="O219" s="411">
        <v>0</v>
      </c>
      <c r="P219" s="411">
        <v>0</v>
      </c>
    </row>
    <row r="220" spans="1:16" x14ac:dyDescent="0.25">
      <c r="A220" s="713" t="s">
        <v>1022</v>
      </c>
      <c r="B220" s="714"/>
      <c r="C220" s="359" t="s">
        <v>1023</v>
      </c>
      <c r="D220" s="354" t="s">
        <v>1024</v>
      </c>
      <c r="E220" s="354"/>
      <c r="F220" s="355">
        <v>0</v>
      </c>
      <c r="G220" s="355">
        <v>0</v>
      </c>
      <c r="H220" s="355">
        <v>0</v>
      </c>
      <c r="I220" s="355">
        <v>0</v>
      </c>
      <c r="J220" s="408">
        <v>0</v>
      </c>
      <c r="K220" s="411">
        <v>0</v>
      </c>
      <c r="L220" s="411">
        <v>0</v>
      </c>
      <c r="M220" s="411">
        <v>0</v>
      </c>
      <c r="N220" s="411">
        <v>0</v>
      </c>
      <c r="O220" s="411">
        <v>0</v>
      </c>
      <c r="P220" s="411">
        <v>0</v>
      </c>
    </row>
    <row r="221" spans="1:16" x14ac:dyDescent="0.25">
      <c r="A221" s="713" t="s">
        <v>1025</v>
      </c>
      <c r="B221" s="714"/>
      <c r="C221" s="359" t="s">
        <v>1026</v>
      </c>
      <c r="D221" s="354" t="s">
        <v>1024</v>
      </c>
      <c r="E221" s="354"/>
      <c r="F221" s="355">
        <v>0</v>
      </c>
      <c r="G221" s="355">
        <v>0</v>
      </c>
      <c r="H221" s="355">
        <v>0</v>
      </c>
      <c r="I221" s="355">
        <v>0</v>
      </c>
      <c r="J221" s="408">
        <v>0</v>
      </c>
      <c r="K221" s="411">
        <v>0</v>
      </c>
      <c r="L221" s="411">
        <v>0</v>
      </c>
      <c r="M221" s="411">
        <v>0</v>
      </c>
      <c r="N221" s="411">
        <v>0</v>
      </c>
      <c r="O221" s="411">
        <v>0</v>
      </c>
      <c r="P221" s="411">
        <v>0</v>
      </c>
    </row>
    <row r="222" spans="1:16" x14ac:dyDescent="0.25">
      <c r="A222" s="713" t="s">
        <v>1027</v>
      </c>
      <c r="B222" s="714"/>
      <c r="C222" s="359" t="s">
        <v>235</v>
      </c>
      <c r="D222" s="354" t="s">
        <v>1028</v>
      </c>
      <c r="E222" s="354"/>
      <c r="F222" s="355">
        <v>0</v>
      </c>
      <c r="G222" s="355">
        <v>0</v>
      </c>
      <c r="H222" s="355">
        <v>0</v>
      </c>
      <c r="I222" s="355">
        <v>0</v>
      </c>
      <c r="J222" s="408">
        <v>0</v>
      </c>
      <c r="K222" s="411">
        <v>0</v>
      </c>
      <c r="L222" s="411">
        <v>0</v>
      </c>
      <c r="M222" s="411">
        <v>0</v>
      </c>
      <c r="N222" s="411">
        <v>0</v>
      </c>
      <c r="O222" s="411">
        <v>0</v>
      </c>
      <c r="P222" s="411">
        <v>0</v>
      </c>
    </row>
    <row r="223" spans="1:16" x14ac:dyDescent="0.25">
      <c r="A223" s="711" t="s">
        <v>1029</v>
      </c>
      <c r="B223" s="712"/>
      <c r="C223" s="356" t="s">
        <v>1030</v>
      </c>
      <c r="D223" s="357" t="s">
        <v>1031</v>
      </c>
      <c r="E223" s="357"/>
      <c r="F223" s="358">
        <v>0</v>
      </c>
      <c r="G223" s="358">
        <v>0</v>
      </c>
      <c r="H223" s="358">
        <v>0</v>
      </c>
      <c r="I223" s="358">
        <f>SUM(I217)</f>
        <v>9448819</v>
      </c>
      <c r="J223" s="409">
        <f>SUM(J217)</f>
        <v>9999800</v>
      </c>
      <c r="K223" s="367">
        <f>SUM(K217)</f>
        <v>48393739</v>
      </c>
      <c r="L223" s="367">
        <f>SUM(L217)</f>
        <v>13000000</v>
      </c>
      <c r="M223" s="528">
        <f>SUM(M217)</f>
        <v>-13000000</v>
      </c>
      <c r="N223" s="367">
        <f t="shared" ref="N223:O223" si="31">SUM(N217)</f>
        <v>0</v>
      </c>
      <c r="O223" s="528">
        <f t="shared" si="31"/>
        <v>0</v>
      </c>
      <c r="P223" s="411">
        <v>0</v>
      </c>
    </row>
    <row r="224" spans="1:16" ht="25.5" hidden="1" customHeight="1" x14ac:dyDescent="0.25">
      <c r="A224" s="713" t="s">
        <v>1032</v>
      </c>
      <c r="B224" s="714"/>
      <c r="C224" s="359" t="s">
        <v>1033</v>
      </c>
      <c r="D224" s="354" t="s">
        <v>1034</v>
      </c>
      <c r="E224" s="354"/>
      <c r="F224" s="355">
        <v>0</v>
      </c>
      <c r="G224" s="355">
        <v>0</v>
      </c>
      <c r="H224" s="355">
        <v>0</v>
      </c>
      <c r="I224" s="355">
        <v>0</v>
      </c>
      <c r="J224" s="408">
        <v>0</v>
      </c>
      <c r="K224" s="408">
        <v>0</v>
      </c>
      <c r="L224" s="526">
        <v>0</v>
      </c>
      <c r="M224" s="528">
        <v>0</v>
      </c>
      <c r="N224" s="528">
        <v>0</v>
      </c>
      <c r="O224" s="528">
        <v>0</v>
      </c>
      <c r="P224" s="412" t="e">
        <f t="shared" si="28"/>
        <v>#DIV/0!</v>
      </c>
    </row>
    <row r="225" spans="1:16" ht="25.5" hidden="1" customHeight="1" x14ac:dyDescent="0.25">
      <c r="A225" s="713" t="s">
        <v>1035</v>
      </c>
      <c r="B225" s="714"/>
      <c r="C225" s="353" t="s">
        <v>1036</v>
      </c>
      <c r="D225" s="354" t="s">
        <v>1037</v>
      </c>
      <c r="E225" s="354"/>
      <c r="F225" s="355">
        <v>120</v>
      </c>
      <c r="G225" s="355">
        <v>30</v>
      </c>
      <c r="H225" s="355">
        <v>150</v>
      </c>
      <c r="I225" s="355">
        <v>0</v>
      </c>
      <c r="J225" s="408">
        <v>0</v>
      </c>
      <c r="K225" s="408">
        <v>0</v>
      </c>
      <c r="L225" s="526">
        <v>0</v>
      </c>
      <c r="M225" s="528">
        <v>0</v>
      </c>
      <c r="N225" s="528">
        <v>0</v>
      </c>
      <c r="O225" s="528">
        <v>0</v>
      </c>
      <c r="P225" s="412" t="e">
        <f t="shared" si="28"/>
        <v>#DIV/0!</v>
      </c>
    </row>
    <row r="226" spans="1:16" ht="15.75" hidden="1" customHeight="1" x14ac:dyDescent="0.25">
      <c r="A226" s="713" t="s">
        <v>1038</v>
      </c>
      <c r="B226" s="714"/>
      <c r="C226" s="359" t="s">
        <v>1039</v>
      </c>
      <c r="D226" s="361" t="s">
        <v>1037</v>
      </c>
      <c r="E226" s="361"/>
      <c r="F226" s="355">
        <v>0</v>
      </c>
      <c r="G226" s="355">
        <v>0</v>
      </c>
      <c r="H226" s="355">
        <v>0</v>
      </c>
      <c r="I226" s="355">
        <v>0</v>
      </c>
      <c r="J226" s="408">
        <v>0</v>
      </c>
      <c r="K226" s="408">
        <v>0</v>
      </c>
      <c r="L226" s="526">
        <v>0</v>
      </c>
      <c r="M226" s="528">
        <v>0</v>
      </c>
      <c r="N226" s="528">
        <v>0</v>
      </c>
      <c r="O226" s="528">
        <v>0</v>
      </c>
      <c r="P226" s="412" t="e">
        <f t="shared" si="28"/>
        <v>#DIV/0!</v>
      </c>
    </row>
    <row r="227" spans="1:16" ht="15.75" hidden="1" customHeight="1" x14ac:dyDescent="0.25">
      <c r="A227" s="713" t="s">
        <v>1040</v>
      </c>
      <c r="B227" s="714"/>
      <c r="C227" s="359" t="s">
        <v>1041</v>
      </c>
      <c r="D227" s="361" t="s">
        <v>1037</v>
      </c>
      <c r="E227" s="361"/>
      <c r="F227" s="355">
        <v>0</v>
      </c>
      <c r="G227" s="355">
        <v>0</v>
      </c>
      <c r="H227" s="355">
        <v>0</v>
      </c>
      <c r="I227" s="355">
        <v>0</v>
      </c>
      <c r="J227" s="408">
        <v>0</v>
      </c>
      <c r="K227" s="408">
        <v>0</v>
      </c>
      <c r="L227" s="526">
        <v>0</v>
      </c>
      <c r="M227" s="528">
        <v>0</v>
      </c>
      <c r="N227" s="528">
        <v>0</v>
      </c>
      <c r="O227" s="528">
        <v>0</v>
      </c>
      <c r="P227" s="412" t="e">
        <f t="shared" si="28"/>
        <v>#DIV/0!</v>
      </c>
    </row>
    <row r="228" spans="1:16" ht="15.75" hidden="1" customHeight="1" x14ac:dyDescent="0.25">
      <c r="A228" s="713" t="s">
        <v>1042</v>
      </c>
      <c r="B228" s="714"/>
      <c r="C228" s="359" t="s">
        <v>1043</v>
      </c>
      <c r="D228" s="361" t="s">
        <v>1037</v>
      </c>
      <c r="E228" s="361"/>
      <c r="F228" s="355">
        <v>0</v>
      </c>
      <c r="G228" s="355">
        <v>0</v>
      </c>
      <c r="H228" s="355">
        <v>0</v>
      </c>
      <c r="I228" s="355">
        <v>0</v>
      </c>
      <c r="J228" s="408">
        <v>0</v>
      </c>
      <c r="K228" s="408">
        <v>0</v>
      </c>
      <c r="L228" s="526">
        <v>0</v>
      </c>
      <c r="M228" s="528">
        <v>0</v>
      </c>
      <c r="N228" s="528">
        <v>0</v>
      </c>
      <c r="O228" s="528">
        <v>0</v>
      </c>
      <c r="P228" s="412" t="e">
        <f t="shared" si="28"/>
        <v>#DIV/0!</v>
      </c>
    </row>
    <row r="229" spans="1:16" ht="15.75" hidden="1" customHeight="1" x14ac:dyDescent="0.25">
      <c r="A229" s="713" t="s">
        <v>1044</v>
      </c>
      <c r="B229" s="714"/>
      <c r="C229" s="353" t="s">
        <v>1045</v>
      </c>
      <c r="D229" s="361" t="s">
        <v>1037</v>
      </c>
      <c r="E229" s="361"/>
      <c r="F229" s="355">
        <v>0</v>
      </c>
      <c r="G229" s="355">
        <v>0</v>
      </c>
      <c r="H229" s="355">
        <v>0</v>
      </c>
      <c r="I229" s="355">
        <v>0</v>
      </c>
      <c r="J229" s="408">
        <v>0</v>
      </c>
      <c r="K229" s="408">
        <v>0</v>
      </c>
      <c r="L229" s="526">
        <v>0</v>
      </c>
      <c r="M229" s="528">
        <v>0</v>
      </c>
      <c r="N229" s="528">
        <v>0</v>
      </c>
      <c r="O229" s="528">
        <v>0</v>
      </c>
      <c r="P229" s="412" t="e">
        <f t="shared" si="28"/>
        <v>#DIV/0!</v>
      </c>
    </row>
    <row r="230" spans="1:16" ht="15.75" hidden="1" customHeight="1" x14ac:dyDescent="0.25">
      <c r="A230" s="713" t="s">
        <v>1046</v>
      </c>
      <c r="B230" s="714"/>
      <c r="C230" s="353" t="s">
        <v>1047</v>
      </c>
      <c r="D230" s="361" t="s">
        <v>1037</v>
      </c>
      <c r="E230" s="361"/>
      <c r="F230" s="355">
        <v>0</v>
      </c>
      <c r="G230" s="355">
        <v>0</v>
      </c>
      <c r="H230" s="355">
        <v>0</v>
      </c>
      <c r="I230" s="355">
        <v>0</v>
      </c>
      <c r="J230" s="408">
        <v>0</v>
      </c>
      <c r="K230" s="408">
        <v>0</v>
      </c>
      <c r="L230" s="526">
        <v>0</v>
      </c>
      <c r="M230" s="528">
        <v>0</v>
      </c>
      <c r="N230" s="528">
        <v>0</v>
      </c>
      <c r="O230" s="528">
        <v>0</v>
      </c>
      <c r="P230" s="412" t="e">
        <f t="shared" si="28"/>
        <v>#DIV/0!</v>
      </c>
    </row>
    <row r="231" spans="1:16" ht="25.5" hidden="1" customHeight="1" x14ac:dyDescent="0.25">
      <c r="A231" s="713" t="s">
        <v>1048</v>
      </c>
      <c r="B231" s="714"/>
      <c r="C231" s="353" t="s">
        <v>1049</v>
      </c>
      <c r="D231" s="361" t="s">
        <v>1037</v>
      </c>
      <c r="E231" s="361"/>
      <c r="F231" s="355">
        <v>0</v>
      </c>
      <c r="G231" s="355">
        <v>0</v>
      </c>
      <c r="H231" s="355">
        <v>0</v>
      </c>
      <c r="I231" s="355">
        <v>0</v>
      </c>
      <c r="J231" s="408">
        <v>0</v>
      </c>
      <c r="K231" s="408">
        <v>0</v>
      </c>
      <c r="L231" s="526">
        <v>0</v>
      </c>
      <c r="M231" s="528">
        <v>0</v>
      </c>
      <c r="N231" s="528">
        <v>0</v>
      </c>
      <c r="O231" s="528">
        <v>0</v>
      </c>
      <c r="P231" s="412" t="e">
        <f t="shared" si="28"/>
        <v>#DIV/0!</v>
      </c>
    </row>
    <row r="232" spans="1:16" ht="15.75" hidden="1" customHeight="1" x14ac:dyDescent="0.25">
      <c r="A232" s="713" t="s">
        <v>1050</v>
      </c>
      <c r="B232" s="714"/>
      <c r="C232" s="359" t="s">
        <v>1051</v>
      </c>
      <c r="D232" s="361" t="s">
        <v>1037</v>
      </c>
      <c r="E232" s="361"/>
      <c r="F232" s="355">
        <v>0</v>
      </c>
      <c r="G232" s="355">
        <v>0</v>
      </c>
      <c r="H232" s="355">
        <v>0</v>
      </c>
      <c r="I232" s="355">
        <v>0</v>
      </c>
      <c r="J232" s="408">
        <v>0</v>
      </c>
      <c r="K232" s="408">
        <v>0</v>
      </c>
      <c r="L232" s="526">
        <v>0</v>
      </c>
      <c r="M232" s="528">
        <v>0</v>
      </c>
      <c r="N232" s="528">
        <v>0</v>
      </c>
      <c r="O232" s="528">
        <v>0</v>
      </c>
      <c r="P232" s="412" t="e">
        <f t="shared" si="28"/>
        <v>#DIV/0!</v>
      </c>
    </row>
    <row r="233" spans="1:16" ht="15.75" hidden="1" customHeight="1" x14ac:dyDescent="0.25">
      <c r="A233" s="713" t="s">
        <v>1052</v>
      </c>
      <c r="B233" s="714"/>
      <c r="C233" s="359" t="s">
        <v>1053</v>
      </c>
      <c r="D233" s="361" t="s">
        <v>1037</v>
      </c>
      <c r="E233" s="361"/>
      <c r="F233" s="355">
        <v>0</v>
      </c>
      <c r="G233" s="355">
        <v>0</v>
      </c>
      <c r="H233" s="355">
        <v>0</v>
      </c>
      <c r="I233" s="355">
        <v>0</v>
      </c>
      <c r="J233" s="408">
        <v>0</v>
      </c>
      <c r="K233" s="408">
        <v>0</v>
      </c>
      <c r="L233" s="526">
        <v>0</v>
      </c>
      <c r="M233" s="528">
        <v>0</v>
      </c>
      <c r="N233" s="528">
        <v>0</v>
      </c>
      <c r="O233" s="528">
        <v>0</v>
      </c>
      <c r="P233" s="412" t="e">
        <f t="shared" si="28"/>
        <v>#DIV/0!</v>
      </c>
    </row>
    <row r="234" spans="1:16" ht="15.75" hidden="1" customHeight="1" x14ac:dyDescent="0.25">
      <c r="A234" s="713" t="s">
        <v>1054</v>
      </c>
      <c r="B234" s="714"/>
      <c r="C234" s="359" t="s">
        <v>1055</v>
      </c>
      <c r="D234" s="361" t="s">
        <v>1037</v>
      </c>
      <c r="E234" s="361"/>
      <c r="F234" s="355">
        <v>120</v>
      </c>
      <c r="G234" s="355">
        <v>30</v>
      </c>
      <c r="H234" s="355">
        <v>150</v>
      </c>
      <c r="I234" s="355">
        <v>0</v>
      </c>
      <c r="J234" s="408">
        <v>0</v>
      </c>
      <c r="K234" s="408">
        <v>0</v>
      </c>
      <c r="L234" s="526">
        <v>0</v>
      </c>
      <c r="M234" s="528">
        <v>0</v>
      </c>
      <c r="N234" s="528">
        <v>0</v>
      </c>
      <c r="O234" s="528">
        <v>0</v>
      </c>
      <c r="P234" s="412" t="e">
        <f t="shared" si="28"/>
        <v>#DIV/0!</v>
      </c>
    </row>
    <row r="235" spans="1:16" ht="15.75" hidden="1" customHeight="1" x14ac:dyDescent="0.25">
      <c r="A235" s="713" t="s">
        <v>1056</v>
      </c>
      <c r="B235" s="714"/>
      <c r="C235" s="359" t="s">
        <v>1057</v>
      </c>
      <c r="D235" s="361" t="s">
        <v>1037</v>
      </c>
      <c r="E235" s="361"/>
      <c r="F235" s="355">
        <v>0</v>
      </c>
      <c r="G235" s="355">
        <v>0</v>
      </c>
      <c r="H235" s="355">
        <v>0</v>
      </c>
      <c r="I235" s="355">
        <v>0</v>
      </c>
      <c r="J235" s="408">
        <v>0</v>
      </c>
      <c r="K235" s="408">
        <v>0</v>
      </c>
      <c r="L235" s="526">
        <v>0</v>
      </c>
      <c r="M235" s="528">
        <v>0</v>
      </c>
      <c r="N235" s="528">
        <v>0</v>
      </c>
      <c r="O235" s="528">
        <v>0</v>
      </c>
      <c r="P235" s="412" t="e">
        <f t="shared" si="28"/>
        <v>#DIV/0!</v>
      </c>
    </row>
    <row r="236" spans="1:16" x14ac:dyDescent="0.25">
      <c r="A236" s="713" t="s">
        <v>1058</v>
      </c>
      <c r="B236" s="714"/>
      <c r="C236" s="359" t="s">
        <v>1059</v>
      </c>
      <c r="D236" s="354" t="s">
        <v>1060</v>
      </c>
      <c r="E236" s="354"/>
      <c r="F236" s="355">
        <v>0</v>
      </c>
      <c r="G236" s="355">
        <v>0</v>
      </c>
      <c r="H236" s="355">
        <v>0</v>
      </c>
      <c r="I236" s="355">
        <v>185075</v>
      </c>
      <c r="J236" s="408">
        <v>2280000</v>
      </c>
      <c r="K236" s="411">
        <v>535625</v>
      </c>
      <c r="L236" s="526">
        <v>180000</v>
      </c>
      <c r="M236" s="528">
        <f>SUM(M237:M246)</f>
        <v>500000</v>
      </c>
      <c r="N236" s="528">
        <f>SUM(N237:N246)</f>
        <v>680000</v>
      </c>
      <c r="O236" s="528">
        <f>SUM(O237:O246)</f>
        <v>680000</v>
      </c>
      <c r="P236" s="412">
        <f t="shared" si="28"/>
        <v>1</v>
      </c>
    </row>
    <row r="237" spans="1:16" x14ac:dyDescent="0.25">
      <c r="A237" s="713" t="s">
        <v>1061</v>
      </c>
      <c r="B237" s="714"/>
      <c r="C237" s="359" t="s">
        <v>1039</v>
      </c>
      <c r="D237" s="361" t="s">
        <v>1062</v>
      </c>
      <c r="E237" s="361"/>
      <c r="F237" s="355">
        <v>0</v>
      </c>
      <c r="G237" s="355">
        <v>0</v>
      </c>
      <c r="H237" s="355">
        <v>0</v>
      </c>
      <c r="I237" s="355">
        <v>0</v>
      </c>
      <c r="J237" s="408">
        <v>0</v>
      </c>
      <c r="K237" s="411">
        <v>0</v>
      </c>
      <c r="L237" s="411">
        <v>0</v>
      </c>
      <c r="M237" s="411">
        <v>0</v>
      </c>
      <c r="N237" s="411">
        <v>0</v>
      </c>
      <c r="O237" s="411">
        <v>0</v>
      </c>
      <c r="P237" s="411">
        <v>0</v>
      </c>
    </row>
    <row r="238" spans="1:16" x14ac:dyDescent="0.25">
      <c r="A238" s="713" t="s">
        <v>1063</v>
      </c>
      <c r="B238" s="714"/>
      <c r="C238" s="359" t="s">
        <v>1041</v>
      </c>
      <c r="D238" s="361" t="s">
        <v>1062</v>
      </c>
      <c r="E238" s="361"/>
      <c r="F238" s="355">
        <v>0</v>
      </c>
      <c r="G238" s="355">
        <v>0</v>
      </c>
      <c r="H238" s="355">
        <v>0</v>
      </c>
      <c r="I238" s="355">
        <v>0</v>
      </c>
      <c r="J238" s="408">
        <v>0</v>
      </c>
      <c r="K238" s="411">
        <v>0</v>
      </c>
      <c r="L238" s="411">
        <v>0</v>
      </c>
      <c r="M238" s="411">
        <v>0</v>
      </c>
      <c r="N238" s="411">
        <v>0</v>
      </c>
      <c r="O238" s="411">
        <v>0</v>
      </c>
      <c r="P238" s="411">
        <v>0</v>
      </c>
    </row>
    <row r="239" spans="1:16" x14ac:dyDescent="0.25">
      <c r="A239" s="713" t="s">
        <v>1064</v>
      </c>
      <c r="B239" s="714"/>
      <c r="C239" s="359" t="s">
        <v>1043</v>
      </c>
      <c r="D239" s="361" t="s">
        <v>1062</v>
      </c>
      <c r="E239" s="361"/>
      <c r="F239" s="355">
        <v>0</v>
      </c>
      <c r="G239" s="355">
        <v>0</v>
      </c>
      <c r="H239" s="355">
        <v>0</v>
      </c>
      <c r="I239" s="355">
        <v>0</v>
      </c>
      <c r="J239" s="408">
        <v>0</v>
      </c>
      <c r="K239" s="411">
        <v>0</v>
      </c>
      <c r="L239" s="528">
        <v>0</v>
      </c>
      <c r="M239" s="411">
        <v>500000</v>
      </c>
      <c r="N239" s="411">
        <f>L239+M239</f>
        <v>500000</v>
      </c>
      <c r="O239" s="411">
        <v>500000</v>
      </c>
      <c r="P239" s="411">
        <v>0</v>
      </c>
    </row>
    <row r="240" spans="1:16" x14ac:dyDescent="0.25">
      <c r="A240" s="713" t="s">
        <v>1065</v>
      </c>
      <c r="B240" s="714"/>
      <c r="C240" s="353" t="s">
        <v>1045</v>
      </c>
      <c r="D240" s="361" t="s">
        <v>1062</v>
      </c>
      <c r="E240" s="361"/>
      <c r="F240" s="355">
        <v>0</v>
      </c>
      <c r="G240" s="355">
        <v>0</v>
      </c>
      <c r="H240" s="355">
        <v>0</v>
      </c>
      <c r="I240" s="355">
        <v>0</v>
      </c>
      <c r="J240" s="408">
        <v>0</v>
      </c>
      <c r="K240" s="411">
        <v>0</v>
      </c>
      <c r="L240" s="411">
        <v>0</v>
      </c>
      <c r="M240" s="411">
        <v>0</v>
      </c>
      <c r="N240" s="411">
        <v>0</v>
      </c>
      <c r="O240" s="411">
        <v>0</v>
      </c>
      <c r="P240" s="411">
        <v>0</v>
      </c>
    </row>
    <row r="241" spans="1:16" x14ac:dyDescent="0.25">
      <c r="A241" s="713" t="s">
        <v>1066</v>
      </c>
      <c r="B241" s="714"/>
      <c r="C241" s="353" t="s">
        <v>1047</v>
      </c>
      <c r="D241" s="361" t="s">
        <v>1062</v>
      </c>
      <c r="E241" s="361"/>
      <c r="F241" s="355">
        <v>0</v>
      </c>
      <c r="G241" s="355">
        <v>0</v>
      </c>
      <c r="H241" s="355">
        <v>0</v>
      </c>
      <c r="I241" s="355">
        <v>0</v>
      </c>
      <c r="J241" s="408">
        <v>0</v>
      </c>
      <c r="K241" s="411">
        <v>0</v>
      </c>
      <c r="L241" s="411">
        <v>0</v>
      </c>
      <c r="M241" s="411">
        <v>0</v>
      </c>
      <c r="N241" s="411">
        <v>0</v>
      </c>
      <c r="O241" s="411">
        <v>0</v>
      </c>
      <c r="P241" s="411">
        <v>0</v>
      </c>
    </row>
    <row r="242" spans="1:16" ht="25.5" customHeight="1" x14ac:dyDescent="0.25">
      <c r="A242" s="713" t="s">
        <v>1067</v>
      </c>
      <c r="B242" s="714"/>
      <c r="C242" s="353" t="s">
        <v>1049</v>
      </c>
      <c r="D242" s="361" t="s">
        <v>1062</v>
      </c>
      <c r="E242" s="361"/>
      <c r="F242" s="355">
        <v>0</v>
      </c>
      <c r="G242" s="355">
        <v>0</v>
      </c>
      <c r="H242" s="355">
        <v>0</v>
      </c>
      <c r="I242" s="355">
        <v>0</v>
      </c>
      <c r="J242" s="408">
        <v>0</v>
      </c>
      <c r="K242" s="411">
        <v>0</v>
      </c>
      <c r="L242" s="411">
        <v>0</v>
      </c>
      <c r="M242" s="411">
        <v>0</v>
      </c>
      <c r="N242" s="411">
        <v>0</v>
      </c>
      <c r="O242" s="411">
        <v>0</v>
      </c>
      <c r="P242" s="411">
        <v>0</v>
      </c>
    </row>
    <row r="243" spans="1:16" x14ac:dyDescent="0.25">
      <c r="A243" s="713" t="s">
        <v>1068</v>
      </c>
      <c r="B243" s="714"/>
      <c r="C243" s="359" t="s">
        <v>1051</v>
      </c>
      <c r="D243" s="361" t="s">
        <v>1060</v>
      </c>
      <c r="E243" s="361"/>
      <c r="F243" s="355">
        <v>0</v>
      </c>
      <c r="G243" s="355">
        <v>0</v>
      </c>
      <c r="H243" s="355">
        <v>0</v>
      </c>
      <c r="I243" s="355">
        <v>185075</v>
      </c>
      <c r="J243" s="408">
        <v>2280000</v>
      </c>
      <c r="K243" s="411">
        <v>185075</v>
      </c>
      <c r="L243" s="526">
        <v>180000</v>
      </c>
      <c r="M243" s="528">
        <v>0</v>
      </c>
      <c r="N243" s="528">
        <v>180000</v>
      </c>
      <c r="O243" s="528">
        <v>180000</v>
      </c>
      <c r="P243" s="412">
        <f t="shared" si="28"/>
        <v>1</v>
      </c>
    </row>
    <row r="244" spans="1:16" x14ac:dyDescent="0.25">
      <c r="A244" s="713" t="s">
        <v>1069</v>
      </c>
      <c r="B244" s="714"/>
      <c r="C244" s="359" t="s">
        <v>1053</v>
      </c>
      <c r="D244" s="361" t="s">
        <v>1062</v>
      </c>
      <c r="E244" s="361"/>
      <c r="F244" s="355">
        <v>0</v>
      </c>
      <c r="G244" s="355">
        <v>0</v>
      </c>
      <c r="H244" s="355">
        <v>0</v>
      </c>
      <c r="I244" s="355">
        <v>0</v>
      </c>
      <c r="J244" s="408">
        <v>0</v>
      </c>
      <c r="K244" s="411">
        <v>0</v>
      </c>
      <c r="L244" s="411">
        <v>0</v>
      </c>
      <c r="M244" s="411">
        <v>0</v>
      </c>
      <c r="N244" s="411">
        <v>0</v>
      </c>
      <c r="O244" s="411">
        <v>0</v>
      </c>
      <c r="P244" s="411">
        <v>0</v>
      </c>
    </row>
    <row r="245" spans="1:16" x14ac:dyDescent="0.25">
      <c r="A245" s="713" t="s">
        <v>1070</v>
      </c>
      <c r="B245" s="714"/>
      <c r="C245" s="359" t="s">
        <v>1055</v>
      </c>
      <c r="D245" s="361" t="s">
        <v>1062</v>
      </c>
      <c r="E245" s="361"/>
      <c r="F245" s="355">
        <v>0</v>
      </c>
      <c r="G245" s="355">
        <v>0</v>
      </c>
      <c r="H245" s="355">
        <v>0</v>
      </c>
      <c r="I245" s="355">
        <v>0</v>
      </c>
      <c r="J245" s="408">
        <v>0</v>
      </c>
      <c r="K245" s="411">
        <v>0</v>
      </c>
      <c r="L245" s="411">
        <v>0</v>
      </c>
      <c r="M245" s="411">
        <v>0</v>
      </c>
      <c r="N245" s="411">
        <v>0</v>
      </c>
      <c r="O245" s="411">
        <v>0</v>
      </c>
      <c r="P245" s="411">
        <v>0</v>
      </c>
    </row>
    <row r="246" spans="1:16" x14ac:dyDescent="0.25">
      <c r="A246" s="713" t="s">
        <v>1071</v>
      </c>
      <c r="B246" s="714"/>
      <c r="C246" s="359" t="s">
        <v>1057</v>
      </c>
      <c r="D246" s="361" t="s">
        <v>1062</v>
      </c>
      <c r="E246" s="361"/>
      <c r="F246" s="355">
        <v>0</v>
      </c>
      <c r="G246" s="355">
        <v>0</v>
      </c>
      <c r="H246" s="355">
        <v>0</v>
      </c>
      <c r="I246" s="355">
        <v>0</v>
      </c>
      <c r="J246" s="408">
        <v>0</v>
      </c>
      <c r="K246" s="411">
        <v>0</v>
      </c>
      <c r="L246" s="411">
        <v>0</v>
      </c>
      <c r="M246" s="411">
        <v>0</v>
      </c>
      <c r="N246" s="411">
        <v>0</v>
      </c>
      <c r="O246" s="411">
        <v>0</v>
      </c>
      <c r="P246" s="411">
        <v>0</v>
      </c>
    </row>
    <row r="247" spans="1:16" x14ac:dyDescent="0.25">
      <c r="A247" s="711" t="s">
        <v>1072</v>
      </c>
      <c r="B247" s="712"/>
      <c r="C247" s="356" t="s">
        <v>1073</v>
      </c>
      <c r="D247" s="357" t="s">
        <v>1074</v>
      </c>
      <c r="E247" s="357"/>
      <c r="F247" s="358">
        <v>120</v>
      </c>
      <c r="G247" s="358">
        <v>30</v>
      </c>
      <c r="H247" s="358">
        <v>150</v>
      </c>
      <c r="I247" s="355">
        <f t="shared" ref="I247" si="32">I224+I225+I236</f>
        <v>185075</v>
      </c>
      <c r="J247" s="409">
        <f t="shared" ref="J247:O247" si="33">J224+J225+J236</f>
        <v>2280000</v>
      </c>
      <c r="K247" s="367">
        <f t="shared" si="33"/>
        <v>535625</v>
      </c>
      <c r="L247" s="367">
        <f t="shared" si="33"/>
        <v>180000</v>
      </c>
      <c r="M247" s="367">
        <f t="shared" si="33"/>
        <v>500000</v>
      </c>
      <c r="N247" s="367">
        <f t="shared" si="33"/>
        <v>680000</v>
      </c>
      <c r="O247" s="367">
        <f t="shared" si="33"/>
        <v>680000</v>
      </c>
      <c r="P247" s="413">
        <f t="shared" si="28"/>
        <v>1</v>
      </c>
    </row>
    <row r="248" spans="1:16" ht="25.5" hidden="1" customHeight="1" x14ac:dyDescent="0.25">
      <c r="A248" s="713" t="s">
        <v>1075</v>
      </c>
      <c r="B248" s="714"/>
      <c r="C248" s="359" t="s">
        <v>1076</v>
      </c>
      <c r="D248" s="354" t="s">
        <v>1077</v>
      </c>
      <c r="E248" s="354"/>
      <c r="F248" s="355">
        <v>0</v>
      </c>
      <c r="G248" s="355">
        <v>0</v>
      </c>
      <c r="H248" s="355">
        <v>0</v>
      </c>
      <c r="I248" s="355">
        <v>0</v>
      </c>
      <c r="J248" s="408">
        <v>0</v>
      </c>
      <c r="K248" s="411">
        <v>0</v>
      </c>
      <c r="L248" s="526">
        <v>0</v>
      </c>
      <c r="M248" s="528">
        <v>0</v>
      </c>
      <c r="N248" s="528">
        <v>0</v>
      </c>
      <c r="O248" s="528">
        <v>0</v>
      </c>
      <c r="P248" s="412" t="e">
        <f t="shared" si="28"/>
        <v>#DIV/0!</v>
      </c>
    </row>
    <row r="249" spans="1:16" ht="25.5" hidden="1" customHeight="1" x14ac:dyDescent="0.25">
      <c r="A249" s="713" t="s">
        <v>1078</v>
      </c>
      <c r="B249" s="714"/>
      <c r="C249" s="353" t="s">
        <v>1079</v>
      </c>
      <c r="D249" s="354" t="s">
        <v>1080</v>
      </c>
      <c r="E249" s="354"/>
      <c r="F249" s="355">
        <v>0</v>
      </c>
      <c r="G249" s="355">
        <v>0</v>
      </c>
      <c r="H249" s="355">
        <v>0</v>
      </c>
      <c r="I249" s="355">
        <v>0</v>
      </c>
      <c r="J249" s="408">
        <v>0</v>
      </c>
      <c r="K249" s="411">
        <v>0</v>
      </c>
      <c r="L249" s="526">
        <v>0</v>
      </c>
      <c r="M249" s="528">
        <v>0</v>
      </c>
      <c r="N249" s="528">
        <v>0</v>
      </c>
      <c r="O249" s="528">
        <v>0</v>
      </c>
      <c r="P249" s="412" t="e">
        <f t="shared" si="28"/>
        <v>#DIV/0!</v>
      </c>
    </row>
    <row r="250" spans="1:16" ht="15.75" hidden="1" customHeight="1" x14ac:dyDescent="0.25">
      <c r="A250" s="713" t="s">
        <v>1081</v>
      </c>
      <c r="B250" s="714"/>
      <c r="C250" s="359" t="s">
        <v>1039</v>
      </c>
      <c r="D250" s="361" t="s">
        <v>1080</v>
      </c>
      <c r="E250" s="361"/>
      <c r="F250" s="355">
        <v>0</v>
      </c>
      <c r="G250" s="355">
        <v>0</v>
      </c>
      <c r="H250" s="355">
        <v>0</v>
      </c>
      <c r="I250" s="355">
        <v>0</v>
      </c>
      <c r="J250" s="408">
        <v>0</v>
      </c>
      <c r="K250" s="411">
        <v>0</v>
      </c>
      <c r="L250" s="526">
        <v>0</v>
      </c>
      <c r="M250" s="528">
        <v>0</v>
      </c>
      <c r="N250" s="528">
        <v>0</v>
      </c>
      <c r="O250" s="528">
        <v>0</v>
      </c>
      <c r="P250" s="412" t="e">
        <f t="shared" si="28"/>
        <v>#DIV/0!</v>
      </c>
    </row>
    <row r="251" spans="1:16" ht="15.75" hidden="1" customHeight="1" x14ac:dyDescent="0.25">
      <c r="A251" s="713" t="s">
        <v>1082</v>
      </c>
      <c r="B251" s="714"/>
      <c r="C251" s="359" t="s">
        <v>1041</v>
      </c>
      <c r="D251" s="361" t="s">
        <v>1080</v>
      </c>
      <c r="E251" s="361"/>
      <c r="F251" s="355">
        <v>0</v>
      </c>
      <c r="G251" s="355">
        <v>0</v>
      </c>
      <c r="H251" s="355">
        <v>0</v>
      </c>
      <c r="I251" s="355">
        <v>0</v>
      </c>
      <c r="J251" s="408">
        <v>0</v>
      </c>
      <c r="K251" s="411">
        <v>0</v>
      </c>
      <c r="L251" s="526">
        <v>0</v>
      </c>
      <c r="M251" s="528">
        <v>0</v>
      </c>
      <c r="N251" s="528">
        <v>0</v>
      </c>
      <c r="O251" s="528">
        <v>0</v>
      </c>
      <c r="P251" s="412" t="e">
        <f t="shared" si="28"/>
        <v>#DIV/0!</v>
      </c>
    </row>
    <row r="252" spans="1:16" ht="15.75" hidden="1" customHeight="1" x14ac:dyDescent="0.25">
      <c r="A252" s="713" t="s">
        <v>1083</v>
      </c>
      <c r="B252" s="714"/>
      <c r="C252" s="359" t="s">
        <v>1043</v>
      </c>
      <c r="D252" s="361" t="s">
        <v>1080</v>
      </c>
      <c r="E252" s="361"/>
      <c r="F252" s="355">
        <v>0</v>
      </c>
      <c r="G252" s="355">
        <v>0</v>
      </c>
      <c r="H252" s="355">
        <v>0</v>
      </c>
      <c r="I252" s="355">
        <v>0</v>
      </c>
      <c r="J252" s="408">
        <v>0</v>
      </c>
      <c r="K252" s="411">
        <v>0</v>
      </c>
      <c r="L252" s="526">
        <v>0</v>
      </c>
      <c r="M252" s="528">
        <v>0</v>
      </c>
      <c r="N252" s="528">
        <v>0</v>
      </c>
      <c r="O252" s="528">
        <v>0</v>
      </c>
      <c r="P252" s="412" t="e">
        <f t="shared" si="28"/>
        <v>#DIV/0!</v>
      </c>
    </row>
    <row r="253" spans="1:16" ht="15.75" hidden="1" customHeight="1" x14ac:dyDescent="0.25">
      <c r="A253" s="713" t="s">
        <v>1084</v>
      </c>
      <c r="B253" s="714"/>
      <c r="C253" s="353" t="s">
        <v>1045</v>
      </c>
      <c r="D253" s="361" t="s">
        <v>1080</v>
      </c>
      <c r="E253" s="361"/>
      <c r="F253" s="355">
        <v>0</v>
      </c>
      <c r="G253" s="355">
        <v>0</v>
      </c>
      <c r="H253" s="355">
        <v>0</v>
      </c>
      <c r="I253" s="355">
        <v>0</v>
      </c>
      <c r="J253" s="408">
        <v>0</v>
      </c>
      <c r="K253" s="411">
        <v>0</v>
      </c>
      <c r="L253" s="526">
        <v>0</v>
      </c>
      <c r="M253" s="528">
        <v>0</v>
      </c>
      <c r="N253" s="528">
        <v>0</v>
      </c>
      <c r="O253" s="528">
        <v>0</v>
      </c>
      <c r="P253" s="412" t="e">
        <f t="shared" si="28"/>
        <v>#DIV/0!</v>
      </c>
    </row>
    <row r="254" spans="1:16" ht="15.75" hidden="1" customHeight="1" x14ac:dyDescent="0.25">
      <c r="A254" s="713" t="s">
        <v>1085</v>
      </c>
      <c r="B254" s="714"/>
      <c r="C254" s="353" t="s">
        <v>1047</v>
      </c>
      <c r="D254" s="361" t="s">
        <v>1080</v>
      </c>
      <c r="E254" s="361"/>
      <c r="F254" s="355">
        <v>0</v>
      </c>
      <c r="G254" s="355">
        <v>0</v>
      </c>
      <c r="H254" s="355">
        <v>0</v>
      </c>
      <c r="I254" s="355">
        <v>0</v>
      </c>
      <c r="J254" s="408">
        <v>0</v>
      </c>
      <c r="K254" s="411">
        <v>0</v>
      </c>
      <c r="L254" s="526">
        <v>0</v>
      </c>
      <c r="M254" s="528">
        <v>0</v>
      </c>
      <c r="N254" s="528">
        <v>0</v>
      </c>
      <c r="O254" s="528">
        <v>0</v>
      </c>
      <c r="P254" s="412" t="e">
        <f t="shared" si="28"/>
        <v>#DIV/0!</v>
      </c>
    </row>
    <row r="255" spans="1:16" ht="25.5" hidden="1" customHeight="1" x14ac:dyDescent="0.25">
      <c r="A255" s="713" t="s">
        <v>1086</v>
      </c>
      <c r="B255" s="714"/>
      <c r="C255" s="353" t="s">
        <v>1049</v>
      </c>
      <c r="D255" s="361" t="s">
        <v>1080</v>
      </c>
      <c r="E255" s="361"/>
      <c r="F255" s="355">
        <v>0</v>
      </c>
      <c r="G255" s="355">
        <v>0</v>
      </c>
      <c r="H255" s="355">
        <v>0</v>
      </c>
      <c r="I255" s="355">
        <v>0</v>
      </c>
      <c r="J255" s="408">
        <v>0</v>
      </c>
      <c r="K255" s="411">
        <v>0</v>
      </c>
      <c r="L255" s="526">
        <v>0</v>
      </c>
      <c r="M255" s="528">
        <v>0</v>
      </c>
      <c r="N255" s="528">
        <v>0</v>
      </c>
      <c r="O255" s="528">
        <v>0</v>
      </c>
      <c r="P255" s="412" t="e">
        <f t="shared" si="28"/>
        <v>#DIV/0!</v>
      </c>
    </row>
    <row r="256" spans="1:16" ht="15.75" hidden="1" customHeight="1" x14ac:dyDescent="0.25">
      <c r="A256" s="713" t="s">
        <v>1087</v>
      </c>
      <c r="B256" s="714"/>
      <c r="C256" s="359" t="s">
        <v>1051</v>
      </c>
      <c r="D256" s="361" t="s">
        <v>1080</v>
      </c>
      <c r="E256" s="361"/>
      <c r="F256" s="355">
        <v>0</v>
      </c>
      <c r="G256" s="355">
        <v>0</v>
      </c>
      <c r="H256" s="355">
        <v>0</v>
      </c>
      <c r="I256" s="355">
        <v>0</v>
      </c>
      <c r="J256" s="408">
        <v>0</v>
      </c>
      <c r="K256" s="411">
        <v>0</v>
      </c>
      <c r="L256" s="526">
        <v>0</v>
      </c>
      <c r="M256" s="528">
        <v>0</v>
      </c>
      <c r="N256" s="528">
        <v>0</v>
      </c>
      <c r="O256" s="528">
        <v>0</v>
      </c>
      <c r="P256" s="412" t="e">
        <f t="shared" si="28"/>
        <v>#DIV/0!</v>
      </c>
    </row>
    <row r="257" spans="1:16" ht="15.75" hidden="1" customHeight="1" x14ac:dyDescent="0.25">
      <c r="A257" s="713" t="s">
        <v>1088</v>
      </c>
      <c r="B257" s="714"/>
      <c r="C257" s="359" t="s">
        <v>1053</v>
      </c>
      <c r="D257" s="361" t="s">
        <v>1080</v>
      </c>
      <c r="E257" s="361"/>
      <c r="F257" s="355">
        <v>0</v>
      </c>
      <c r="G257" s="355">
        <v>0</v>
      </c>
      <c r="H257" s="355">
        <v>0</v>
      </c>
      <c r="I257" s="355">
        <v>0</v>
      </c>
      <c r="J257" s="408">
        <v>0</v>
      </c>
      <c r="K257" s="411">
        <v>0</v>
      </c>
      <c r="L257" s="526">
        <v>0</v>
      </c>
      <c r="M257" s="528">
        <v>0</v>
      </c>
      <c r="N257" s="528">
        <v>0</v>
      </c>
      <c r="O257" s="528">
        <v>0</v>
      </c>
      <c r="P257" s="412" t="e">
        <f t="shared" si="28"/>
        <v>#DIV/0!</v>
      </c>
    </row>
    <row r="258" spans="1:16" ht="15.75" hidden="1" customHeight="1" x14ac:dyDescent="0.25">
      <c r="A258" s="713" t="s">
        <v>1089</v>
      </c>
      <c r="B258" s="714"/>
      <c r="C258" s="359" t="s">
        <v>1055</v>
      </c>
      <c r="D258" s="361" t="s">
        <v>1080</v>
      </c>
      <c r="E258" s="361"/>
      <c r="F258" s="355">
        <v>0</v>
      </c>
      <c r="G258" s="355">
        <v>0</v>
      </c>
      <c r="H258" s="355">
        <v>0</v>
      </c>
      <c r="I258" s="355">
        <v>0</v>
      </c>
      <c r="J258" s="408">
        <v>0</v>
      </c>
      <c r="K258" s="411">
        <v>0</v>
      </c>
      <c r="L258" s="526">
        <v>0</v>
      </c>
      <c r="M258" s="528">
        <v>0</v>
      </c>
      <c r="N258" s="528">
        <v>0</v>
      </c>
      <c r="O258" s="528">
        <v>0</v>
      </c>
      <c r="P258" s="412" t="e">
        <f t="shared" si="28"/>
        <v>#DIV/0!</v>
      </c>
    </row>
    <row r="259" spans="1:16" ht="15.75" hidden="1" customHeight="1" x14ac:dyDescent="0.25">
      <c r="A259" s="713" t="s">
        <v>1090</v>
      </c>
      <c r="B259" s="714"/>
      <c r="C259" s="359" t="s">
        <v>1057</v>
      </c>
      <c r="D259" s="361" t="s">
        <v>1080</v>
      </c>
      <c r="E259" s="361"/>
      <c r="F259" s="355">
        <v>0</v>
      </c>
      <c r="G259" s="355">
        <v>0</v>
      </c>
      <c r="H259" s="355">
        <v>0</v>
      </c>
      <c r="I259" s="355">
        <v>0</v>
      </c>
      <c r="J259" s="408">
        <v>0</v>
      </c>
      <c r="K259" s="411">
        <v>0</v>
      </c>
      <c r="L259" s="526">
        <v>0</v>
      </c>
      <c r="M259" s="528">
        <v>0</v>
      </c>
      <c r="N259" s="528">
        <v>0</v>
      </c>
      <c r="O259" s="528">
        <v>0</v>
      </c>
      <c r="P259" s="412" t="e">
        <f t="shared" si="28"/>
        <v>#DIV/0!</v>
      </c>
    </row>
    <row r="260" spans="1:16" x14ac:dyDescent="0.25">
      <c r="A260" s="713" t="s">
        <v>1091</v>
      </c>
      <c r="B260" s="714"/>
      <c r="C260" s="359" t="s">
        <v>1092</v>
      </c>
      <c r="D260" s="354" t="s">
        <v>1093</v>
      </c>
      <c r="E260" s="354"/>
      <c r="F260" s="355">
        <v>0</v>
      </c>
      <c r="G260" s="355">
        <v>0</v>
      </c>
      <c r="H260" s="355">
        <v>0</v>
      </c>
      <c r="I260" s="355">
        <f t="shared" ref="I260" si="34">SUM(I261:I270)</f>
        <v>0</v>
      </c>
      <c r="J260" s="408">
        <f t="shared" ref="J260" si="35">SUM(J261:J270)</f>
        <v>0</v>
      </c>
      <c r="K260" s="411">
        <f t="shared" ref="K260" si="36">SUM(K261:K270)</f>
        <v>3556097</v>
      </c>
      <c r="L260" s="526">
        <v>89324</v>
      </c>
      <c r="M260" s="528">
        <v>0</v>
      </c>
      <c r="N260" s="528">
        <f>L260+M260</f>
        <v>89324</v>
      </c>
      <c r="O260" s="528">
        <v>89324</v>
      </c>
      <c r="P260" s="412">
        <f t="shared" si="28"/>
        <v>1</v>
      </c>
    </row>
    <row r="261" spans="1:16" x14ac:dyDescent="0.25">
      <c r="A261" s="713" t="s">
        <v>1094</v>
      </c>
      <c r="B261" s="714"/>
      <c r="C261" s="359" t="s">
        <v>1039</v>
      </c>
      <c r="D261" s="361" t="s">
        <v>1093</v>
      </c>
      <c r="E261" s="361"/>
      <c r="F261" s="355">
        <v>0</v>
      </c>
      <c r="G261" s="355">
        <v>0</v>
      </c>
      <c r="H261" s="355">
        <v>0</v>
      </c>
      <c r="I261" s="355">
        <v>0</v>
      </c>
      <c r="J261" s="408">
        <v>0</v>
      </c>
      <c r="K261" s="411">
        <v>0</v>
      </c>
      <c r="L261" s="411">
        <v>0</v>
      </c>
      <c r="M261" s="411">
        <v>0</v>
      </c>
      <c r="N261" s="411">
        <v>0</v>
      </c>
      <c r="O261" s="411">
        <v>0</v>
      </c>
      <c r="P261" s="411">
        <v>0</v>
      </c>
    </row>
    <row r="262" spans="1:16" x14ac:dyDescent="0.25">
      <c r="A262" s="713" t="s">
        <v>1095</v>
      </c>
      <c r="B262" s="714"/>
      <c r="C262" s="359" t="s">
        <v>1041</v>
      </c>
      <c r="D262" s="354" t="s">
        <v>1093</v>
      </c>
      <c r="E262" s="361"/>
      <c r="F262" s="355">
        <v>0</v>
      </c>
      <c r="G262" s="355">
        <v>0</v>
      </c>
      <c r="H262" s="355">
        <v>0</v>
      </c>
      <c r="I262" s="355">
        <v>0</v>
      </c>
      <c r="J262" s="408">
        <v>0</v>
      </c>
      <c r="K262" s="411">
        <v>0</v>
      </c>
      <c r="L262" s="411">
        <v>0</v>
      </c>
      <c r="M262" s="411">
        <v>0</v>
      </c>
      <c r="N262" s="411">
        <v>0</v>
      </c>
      <c r="O262" s="411">
        <v>0</v>
      </c>
      <c r="P262" s="411">
        <v>0</v>
      </c>
    </row>
    <row r="263" spans="1:16" x14ac:dyDescent="0.25">
      <c r="A263" s="713" t="s">
        <v>1096</v>
      </c>
      <c r="B263" s="714"/>
      <c r="C263" s="359" t="s">
        <v>1043</v>
      </c>
      <c r="D263" s="361" t="s">
        <v>1093</v>
      </c>
      <c r="E263" s="361"/>
      <c r="F263" s="355">
        <v>0</v>
      </c>
      <c r="G263" s="355">
        <v>0</v>
      </c>
      <c r="H263" s="355">
        <v>0</v>
      </c>
      <c r="I263" s="355">
        <v>0</v>
      </c>
      <c r="J263" s="408">
        <v>0</v>
      </c>
      <c r="K263" s="411">
        <v>0</v>
      </c>
      <c r="L263" s="411">
        <v>0</v>
      </c>
      <c r="M263" s="411">
        <v>0</v>
      </c>
      <c r="N263" s="411">
        <v>0</v>
      </c>
      <c r="O263" s="411">
        <v>0</v>
      </c>
      <c r="P263" s="411">
        <v>0</v>
      </c>
    </row>
    <row r="264" spans="1:16" x14ac:dyDescent="0.25">
      <c r="A264" s="713" t="s">
        <v>1097</v>
      </c>
      <c r="B264" s="714"/>
      <c r="C264" s="353" t="s">
        <v>1045</v>
      </c>
      <c r="D264" s="354" t="s">
        <v>1093</v>
      </c>
      <c r="E264" s="361"/>
      <c r="F264" s="355">
        <v>0</v>
      </c>
      <c r="G264" s="355">
        <v>0</v>
      </c>
      <c r="H264" s="355">
        <v>0</v>
      </c>
      <c r="I264" s="355">
        <v>0</v>
      </c>
      <c r="J264" s="408">
        <v>0</v>
      </c>
      <c r="K264" s="411">
        <v>0</v>
      </c>
      <c r="L264" s="411">
        <v>0</v>
      </c>
      <c r="M264" s="411">
        <v>0</v>
      </c>
      <c r="N264" s="411">
        <v>0</v>
      </c>
      <c r="O264" s="411">
        <v>0</v>
      </c>
      <c r="P264" s="411">
        <v>0</v>
      </c>
    </row>
    <row r="265" spans="1:16" x14ac:dyDescent="0.25">
      <c r="A265" s="713" t="s">
        <v>1098</v>
      </c>
      <c r="B265" s="714"/>
      <c r="C265" s="353" t="s">
        <v>1047</v>
      </c>
      <c r="D265" s="361" t="s">
        <v>1093</v>
      </c>
      <c r="E265" s="361"/>
      <c r="F265" s="355">
        <v>0</v>
      </c>
      <c r="G265" s="355">
        <v>0</v>
      </c>
      <c r="H265" s="355">
        <v>0</v>
      </c>
      <c r="I265" s="355">
        <v>0</v>
      </c>
      <c r="J265" s="408">
        <v>0</v>
      </c>
      <c r="K265" s="411">
        <v>0</v>
      </c>
      <c r="L265" s="411">
        <v>0</v>
      </c>
      <c r="M265" s="411">
        <v>0</v>
      </c>
      <c r="N265" s="411">
        <v>0</v>
      </c>
      <c r="O265" s="411">
        <v>0</v>
      </c>
      <c r="P265" s="411">
        <v>0</v>
      </c>
    </row>
    <row r="266" spans="1:16" ht="25.5" customHeight="1" x14ac:dyDescent="0.25">
      <c r="A266" s="713" t="s">
        <v>1099</v>
      </c>
      <c r="B266" s="714"/>
      <c r="C266" s="353" t="s">
        <v>1049</v>
      </c>
      <c r="D266" s="354" t="s">
        <v>1093</v>
      </c>
      <c r="E266" s="361"/>
      <c r="F266" s="355">
        <v>0</v>
      </c>
      <c r="G266" s="355">
        <v>0</v>
      </c>
      <c r="H266" s="355">
        <v>0</v>
      </c>
      <c r="I266" s="355">
        <v>0</v>
      </c>
      <c r="J266" s="408">
        <v>0</v>
      </c>
      <c r="K266" s="411">
        <v>0</v>
      </c>
      <c r="L266" s="411">
        <v>0</v>
      </c>
      <c r="M266" s="411">
        <v>0</v>
      </c>
      <c r="N266" s="411">
        <v>0</v>
      </c>
      <c r="O266" s="411">
        <v>0</v>
      </c>
      <c r="P266" s="411">
        <v>0</v>
      </c>
    </row>
    <row r="267" spans="1:16" x14ac:dyDescent="0.25">
      <c r="A267" s="713" t="s">
        <v>1100</v>
      </c>
      <c r="B267" s="714"/>
      <c r="C267" s="359" t="s">
        <v>1051</v>
      </c>
      <c r="D267" s="361" t="s">
        <v>1093</v>
      </c>
      <c r="E267" s="361"/>
      <c r="F267" s="355">
        <v>0</v>
      </c>
      <c r="G267" s="355">
        <v>0</v>
      </c>
      <c r="H267" s="355">
        <v>0</v>
      </c>
      <c r="I267" s="355">
        <v>0</v>
      </c>
      <c r="J267" s="408"/>
      <c r="K267" s="411">
        <v>3556097</v>
      </c>
      <c r="L267" s="411">
        <v>89324</v>
      </c>
      <c r="M267" s="411">
        <v>0</v>
      </c>
      <c r="N267" s="411">
        <f>L267+M267</f>
        <v>89324</v>
      </c>
      <c r="O267" s="411">
        <v>89324</v>
      </c>
      <c r="P267" s="412">
        <f t="shared" ref="P267" si="37">O267/N267</f>
        <v>1</v>
      </c>
    </row>
    <row r="268" spans="1:16" x14ac:dyDescent="0.25">
      <c r="A268" s="713" t="s">
        <v>1101</v>
      </c>
      <c r="B268" s="714"/>
      <c r="C268" s="359" t="s">
        <v>1053</v>
      </c>
      <c r="D268" s="354" t="s">
        <v>1093</v>
      </c>
      <c r="E268" s="361"/>
      <c r="F268" s="355">
        <v>0</v>
      </c>
      <c r="G268" s="355">
        <v>0</v>
      </c>
      <c r="H268" s="355">
        <v>0</v>
      </c>
      <c r="I268" s="355">
        <v>0</v>
      </c>
      <c r="J268" s="408">
        <v>0</v>
      </c>
      <c r="K268" s="411">
        <v>0</v>
      </c>
      <c r="L268" s="411">
        <v>0</v>
      </c>
      <c r="M268" s="411">
        <v>0</v>
      </c>
      <c r="N268" s="411">
        <v>0</v>
      </c>
      <c r="O268" s="411">
        <v>0</v>
      </c>
      <c r="P268" s="411">
        <v>0</v>
      </c>
    </row>
    <row r="269" spans="1:16" x14ac:dyDescent="0.25">
      <c r="A269" s="713" t="s">
        <v>1102</v>
      </c>
      <c r="B269" s="714"/>
      <c r="C269" s="359" t="s">
        <v>1055</v>
      </c>
      <c r="D269" s="361" t="s">
        <v>1093</v>
      </c>
      <c r="E269" s="361"/>
      <c r="F269" s="355">
        <v>0</v>
      </c>
      <c r="G269" s="355">
        <v>0</v>
      </c>
      <c r="H269" s="355">
        <v>0</v>
      </c>
      <c r="I269" s="355">
        <v>0</v>
      </c>
      <c r="J269" s="408">
        <v>0</v>
      </c>
      <c r="K269" s="411">
        <v>0</v>
      </c>
      <c r="L269" s="411">
        <v>0</v>
      </c>
      <c r="M269" s="411">
        <v>0</v>
      </c>
      <c r="N269" s="411">
        <v>0</v>
      </c>
      <c r="O269" s="411">
        <v>0</v>
      </c>
      <c r="P269" s="411">
        <v>0</v>
      </c>
    </row>
    <row r="270" spans="1:16" x14ac:dyDescent="0.25">
      <c r="A270" s="713" t="s">
        <v>1103</v>
      </c>
      <c r="B270" s="714"/>
      <c r="C270" s="359" t="s">
        <v>1057</v>
      </c>
      <c r="D270" s="354" t="s">
        <v>1093</v>
      </c>
      <c r="E270" s="361"/>
      <c r="F270" s="355">
        <v>0</v>
      </c>
      <c r="G270" s="355">
        <v>0</v>
      </c>
      <c r="H270" s="355">
        <v>0</v>
      </c>
      <c r="I270" s="355">
        <v>0</v>
      </c>
      <c r="J270" s="408">
        <v>0</v>
      </c>
      <c r="K270" s="411">
        <v>0</v>
      </c>
      <c r="L270" s="411">
        <v>0</v>
      </c>
      <c r="M270" s="411">
        <v>0</v>
      </c>
      <c r="N270" s="411">
        <v>0</v>
      </c>
      <c r="O270" s="411">
        <v>0</v>
      </c>
      <c r="P270" s="411">
        <v>0</v>
      </c>
    </row>
    <row r="271" spans="1:16" x14ac:dyDescent="0.25">
      <c r="A271" s="711" t="s">
        <v>1104</v>
      </c>
      <c r="B271" s="712"/>
      <c r="C271" s="356" t="s">
        <v>1105</v>
      </c>
      <c r="D271" s="357" t="s">
        <v>1106</v>
      </c>
      <c r="E271" s="357"/>
      <c r="F271" s="358">
        <v>0</v>
      </c>
      <c r="G271" s="358">
        <v>0</v>
      </c>
      <c r="H271" s="358">
        <v>0</v>
      </c>
      <c r="I271" s="355">
        <f t="shared" ref="I271" si="38">I248+I249+I260</f>
        <v>0</v>
      </c>
      <c r="J271" s="408">
        <f t="shared" ref="J271" si="39">J248+J249+J260</f>
        <v>0</v>
      </c>
      <c r="K271" s="411">
        <f t="shared" ref="K271" si="40">K248+K249+K260</f>
        <v>3556097</v>
      </c>
      <c r="L271" s="526">
        <v>89324</v>
      </c>
      <c r="M271" s="528">
        <v>0</v>
      </c>
      <c r="N271" s="528">
        <f>L271+M271</f>
        <v>89324</v>
      </c>
      <c r="O271" s="528">
        <v>89324</v>
      </c>
      <c r="P271" s="413">
        <f t="shared" ref="P271:P275" si="41">O271/N271</f>
        <v>1</v>
      </c>
    </row>
    <row r="272" spans="1:16" x14ac:dyDescent="0.25">
      <c r="A272" s="715" t="s">
        <v>1107</v>
      </c>
      <c r="B272" s="716"/>
      <c r="C272" s="364" t="s">
        <v>1108</v>
      </c>
      <c r="D272" s="365" t="s">
        <v>1109</v>
      </c>
      <c r="E272" s="365"/>
      <c r="F272" s="366">
        <v>32730</v>
      </c>
      <c r="G272" s="366">
        <v>3048</v>
      </c>
      <c r="H272" s="366">
        <v>35178</v>
      </c>
      <c r="I272" s="414">
        <f t="shared" ref="I272" si="42">I49+I85+I184+I214+I223+I247+I271</f>
        <v>69276852</v>
      </c>
      <c r="J272" s="410">
        <f t="shared" ref="J272:O272" si="43">J49+J85+J184+J214+J223+J247+J271</f>
        <v>50463052</v>
      </c>
      <c r="K272" s="366">
        <f t="shared" si="43"/>
        <v>104684768</v>
      </c>
      <c r="L272" s="366">
        <f t="shared" si="43"/>
        <v>47746066</v>
      </c>
      <c r="M272" s="366">
        <f>M49+M85+M184+M214+M223+M247+M271</f>
        <v>5267431</v>
      </c>
      <c r="N272" s="366">
        <f t="shared" si="43"/>
        <v>53013497</v>
      </c>
      <c r="O272" s="366">
        <f t="shared" si="43"/>
        <v>53013497</v>
      </c>
      <c r="P272" s="413">
        <f t="shared" si="41"/>
        <v>1</v>
      </c>
    </row>
    <row r="273" spans="1:16" x14ac:dyDescent="0.25">
      <c r="A273" s="695">
        <v>266</v>
      </c>
      <c r="B273" s="695"/>
      <c r="C273" s="44" t="s">
        <v>1110</v>
      </c>
      <c r="D273" s="357" t="s">
        <v>1111</v>
      </c>
      <c r="E273" s="357"/>
      <c r="F273" s="367"/>
      <c r="G273" s="367"/>
      <c r="H273" s="367"/>
      <c r="I273" s="366">
        <v>34222683</v>
      </c>
      <c r="J273" s="410">
        <v>36713173</v>
      </c>
      <c r="K273" s="366">
        <v>5820785</v>
      </c>
      <c r="L273" s="527">
        <v>25115751</v>
      </c>
      <c r="M273" s="531">
        <v>36157</v>
      </c>
      <c r="N273" s="529">
        <v>25151908</v>
      </c>
      <c r="O273" s="531">
        <v>25151908</v>
      </c>
      <c r="P273" s="413">
        <f t="shared" si="41"/>
        <v>1</v>
      </c>
    </row>
    <row r="274" spans="1:16" x14ac:dyDescent="0.25">
      <c r="A274" s="695">
        <v>268</v>
      </c>
      <c r="B274" s="695"/>
      <c r="C274" s="44" t="s">
        <v>284</v>
      </c>
      <c r="D274" s="357" t="s">
        <v>1112</v>
      </c>
      <c r="E274" s="357"/>
      <c r="F274" s="367"/>
      <c r="G274" s="367"/>
      <c r="H274" s="367"/>
      <c r="I274" s="366">
        <v>2147759</v>
      </c>
      <c r="J274" s="410">
        <v>1397774</v>
      </c>
      <c r="K274" s="366">
        <v>1587222</v>
      </c>
      <c r="L274" s="527">
        <v>0</v>
      </c>
      <c r="M274" s="531">
        <v>791652</v>
      </c>
      <c r="N274" s="529">
        <v>791652</v>
      </c>
      <c r="O274" s="531">
        <v>791652</v>
      </c>
      <c r="P274" s="413">
        <f t="shared" si="41"/>
        <v>1</v>
      </c>
    </row>
    <row r="275" spans="1:16" x14ac:dyDescent="0.25">
      <c r="A275" s="695">
        <v>269</v>
      </c>
      <c r="B275" s="695"/>
      <c r="C275" s="44" t="s">
        <v>46</v>
      </c>
      <c r="D275" s="357" t="s">
        <v>1113</v>
      </c>
      <c r="E275" s="357"/>
      <c r="F275" s="367">
        <v>0</v>
      </c>
      <c r="G275" s="367">
        <v>0</v>
      </c>
      <c r="H275" s="367">
        <v>0</v>
      </c>
      <c r="I275" s="366">
        <f t="shared" ref="I275" si="44">SUM(I273:I274)</f>
        <v>36370442</v>
      </c>
      <c r="J275" s="410">
        <f t="shared" ref="J275" si="45">SUM(J273:J274)</f>
        <v>38110947</v>
      </c>
      <c r="K275" s="366">
        <f>SUM(K273:K274)</f>
        <v>7408007</v>
      </c>
      <c r="L275" s="366">
        <f>SUM(L273:L274)</f>
        <v>25115751</v>
      </c>
      <c r="M275" s="366">
        <f>SUM(M273:M274)</f>
        <v>827809</v>
      </c>
      <c r="N275" s="366">
        <f>SUM(N273:N274)</f>
        <v>25943560</v>
      </c>
      <c r="O275" s="366">
        <f>SUM(O273:O274)</f>
        <v>25943560</v>
      </c>
      <c r="P275" s="413">
        <f t="shared" si="41"/>
        <v>1</v>
      </c>
    </row>
    <row r="276" spans="1:16" x14ac:dyDescent="0.25">
      <c r="A276" s="695">
        <v>270</v>
      </c>
      <c r="B276" s="695"/>
      <c r="C276" s="44" t="s">
        <v>1114</v>
      </c>
      <c r="D276" s="357" t="s">
        <v>1115</v>
      </c>
      <c r="E276" s="357"/>
      <c r="F276" s="367">
        <v>32730</v>
      </c>
      <c r="G276" s="367">
        <v>3048</v>
      </c>
      <c r="H276" s="367">
        <v>35178</v>
      </c>
      <c r="I276" s="367">
        <f t="shared" ref="I276" si="46">I272+I275</f>
        <v>105647294</v>
      </c>
      <c r="J276" s="409">
        <f t="shared" ref="J276" si="47">J272+J275</f>
        <v>88573999</v>
      </c>
      <c r="K276" s="367">
        <f t="shared" ref="K276:O276" si="48">K272+K275</f>
        <v>112092775</v>
      </c>
      <c r="L276" s="367">
        <f>L272+L275</f>
        <v>72861817</v>
      </c>
      <c r="M276" s="367">
        <f t="shared" si="48"/>
        <v>6095240</v>
      </c>
      <c r="N276" s="367">
        <f t="shared" si="48"/>
        <v>78957057</v>
      </c>
      <c r="O276" s="367">
        <f t="shared" si="48"/>
        <v>78957057</v>
      </c>
      <c r="P276" s="413">
        <f>O276/N276</f>
        <v>1</v>
      </c>
    </row>
    <row r="277" spans="1:16" x14ac:dyDescent="0.25">
      <c r="D277" s="352"/>
      <c r="K277" s="396"/>
      <c r="O277" s="396"/>
    </row>
    <row r="278" spans="1:16" ht="15.75" customHeight="1" x14ac:dyDescent="0.25">
      <c r="A278" s="704" t="s">
        <v>16</v>
      </c>
      <c r="B278" s="704"/>
      <c r="C278" s="705" t="s">
        <v>695</v>
      </c>
      <c r="D278" s="707" t="s">
        <v>697</v>
      </c>
      <c r="E278" s="575"/>
      <c r="F278" s="699" t="s">
        <v>698</v>
      </c>
      <c r="G278" s="704" t="s">
        <v>699</v>
      </c>
      <c r="H278" s="704" t="s">
        <v>700</v>
      </c>
      <c r="I278" s="701" t="s">
        <v>1451</v>
      </c>
      <c r="J278" s="699" t="s">
        <v>1418</v>
      </c>
      <c r="K278" s="701" t="s">
        <v>1443</v>
      </c>
      <c r="L278" s="703" t="s">
        <v>1454</v>
      </c>
      <c r="M278" s="703" t="s">
        <v>1441</v>
      </c>
      <c r="N278" s="691" t="s">
        <v>1452</v>
      </c>
      <c r="O278" s="693" t="s">
        <v>1453</v>
      </c>
      <c r="P278" s="701" t="s">
        <v>1442</v>
      </c>
    </row>
    <row r="279" spans="1:16" ht="36.75" customHeight="1" x14ac:dyDescent="0.25">
      <c r="A279" s="704"/>
      <c r="B279" s="704"/>
      <c r="C279" s="706"/>
      <c r="D279" s="708"/>
      <c r="E279" s="577"/>
      <c r="F279" s="700"/>
      <c r="G279" s="704"/>
      <c r="H279" s="704"/>
      <c r="I279" s="702"/>
      <c r="J279" s="700"/>
      <c r="K279" s="702"/>
      <c r="L279" s="703"/>
      <c r="M279" s="703"/>
      <c r="N279" s="692"/>
      <c r="O279" s="694"/>
      <c r="P279" s="702"/>
    </row>
    <row r="280" spans="1:16" x14ac:dyDescent="0.25">
      <c r="A280" s="717" t="s">
        <v>394</v>
      </c>
      <c r="B280" s="717"/>
      <c r="C280" s="353" t="s">
        <v>1116</v>
      </c>
      <c r="D280" s="368" t="s">
        <v>1117</v>
      </c>
      <c r="E280" s="369"/>
      <c r="F280" s="355">
        <v>3800</v>
      </c>
      <c r="G280" s="355">
        <v>1306</v>
      </c>
      <c r="H280" s="355">
        <v>5106</v>
      </c>
      <c r="I280" s="355">
        <v>7348230</v>
      </c>
      <c r="J280" s="355">
        <v>4224839</v>
      </c>
      <c r="K280" s="411">
        <v>8056524</v>
      </c>
      <c r="L280" s="398">
        <v>5900600</v>
      </c>
      <c r="M280" s="411">
        <v>3946902</v>
      </c>
      <c r="N280" s="411">
        <v>9847502</v>
      </c>
      <c r="O280" s="411">
        <v>9847502</v>
      </c>
      <c r="P280" s="412">
        <f>O280/N280</f>
        <v>1</v>
      </c>
    </row>
    <row r="281" spans="1:16" x14ac:dyDescent="0.25">
      <c r="A281" s="717" t="s">
        <v>396</v>
      </c>
      <c r="B281" s="717"/>
      <c r="C281" s="353" t="s">
        <v>1118</v>
      </c>
      <c r="D281" s="368" t="s">
        <v>1119</v>
      </c>
      <c r="E281" s="369"/>
      <c r="F281" s="355">
        <v>0</v>
      </c>
      <c r="G281" s="355">
        <v>0</v>
      </c>
      <c r="H281" s="355">
        <v>0</v>
      </c>
      <c r="I281" s="355">
        <v>331859</v>
      </c>
      <c r="J281" s="355">
        <v>336652</v>
      </c>
      <c r="K281" s="411">
        <v>1032000</v>
      </c>
      <c r="L281" s="398">
        <v>0</v>
      </c>
      <c r="M281" s="411">
        <v>563400</v>
      </c>
      <c r="N281" s="411">
        <f>L281+M281</f>
        <v>563400</v>
      </c>
      <c r="O281" s="411">
        <v>563400</v>
      </c>
      <c r="P281" s="412">
        <f>O281/N281</f>
        <v>1</v>
      </c>
    </row>
    <row r="282" spans="1:16" x14ac:dyDescent="0.25">
      <c r="A282" s="717" t="s">
        <v>398</v>
      </c>
      <c r="B282" s="717"/>
      <c r="C282" s="353" t="s">
        <v>1120</v>
      </c>
      <c r="D282" s="368" t="s">
        <v>1121</v>
      </c>
      <c r="E282" s="369"/>
      <c r="F282" s="355">
        <v>0</v>
      </c>
      <c r="G282" s="355">
        <v>0</v>
      </c>
      <c r="H282" s="355">
        <v>0</v>
      </c>
      <c r="I282" s="355">
        <v>0</v>
      </c>
      <c r="J282" s="355">
        <v>89863</v>
      </c>
      <c r="K282" s="411">
        <v>0</v>
      </c>
      <c r="L282" s="398">
        <v>0</v>
      </c>
      <c r="M282" s="411">
        <v>0</v>
      </c>
      <c r="N282" s="411">
        <v>0</v>
      </c>
      <c r="O282" s="411">
        <v>0</v>
      </c>
      <c r="P282" s="411">
        <v>0</v>
      </c>
    </row>
    <row r="283" spans="1:16" x14ac:dyDescent="0.25">
      <c r="A283" s="717" t="s">
        <v>400</v>
      </c>
      <c r="B283" s="717"/>
      <c r="C283" s="353" t="s">
        <v>1122</v>
      </c>
      <c r="D283" s="368" t="s">
        <v>1123</v>
      </c>
      <c r="E283" s="369"/>
      <c r="F283" s="355">
        <v>0</v>
      </c>
      <c r="G283" s="355">
        <v>0</v>
      </c>
      <c r="H283" s="355">
        <v>0</v>
      </c>
      <c r="I283" s="355">
        <v>0</v>
      </c>
      <c r="J283" s="355">
        <v>0</v>
      </c>
      <c r="K283" s="411">
        <v>0</v>
      </c>
      <c r="L283" s="398">
        <v>0</v>
      </c>
      <c r="M283" s="411">
        <v>0</v>
      </c>
      <c r="N283" s="411">
        <v>0</v>
      </c>
      <c r="O283" s="411">
        <v>0</v>
      </c>
      <c r="P283" s="411">
        <v>0</v>
      </c>
    </row>
    <row r="284" spans="1:16" x14ac:dyDescent="0.25">
      <c r="A284" s="717" t="s">
        <v>402</v>
      </c>
      <c r="B284" s="717"/>
      <c r="C284" s="353" t="s">
        <v>1124</v>
      </c>
      <c r="D284" s="368" t="s">
        <v>1125</v>
      </c>
      <c r="E284" s="369"/>
      <c r="F284" s="355">
        <v>0</v>
      </c>
      <c r="G284" s="355">
        <v>0</v>
      </c>
      <c r="H284" s="355">
        <v>0</v>
      </c>
      <c r="I284" s="355">
        <v>0</v>
      </c>
      <c r="J284" s="355">
        <v>0</v>
      </c>
      <c r="K284" s="411">
        <v>0</v>
      </c>
      <c r="L284" s="398">
        <v>0</v>
      </c>
      <c r="M284" s="411">
        <v>0</v>
      </c>
      <c r="N284" s="411">
        <v>0</v>
      </c>
      <c r="O284" s="411">
        <v>0</v>
      </c>
      <c r="P284" s="411">
        <v>0</v>
      </c>
    </row>
    <row r="285" spans="1:16" x14ac:dyDescent="0.25">
      <c r="A285" s="717" t="s">
        <v>404</v>
      </c>
      <c r="B285" s="717"/>
      <c r="C285" s="353" t="s">
        <v>1126</v>
      </c>
      <c r="D285" s="368" t="s">
        <v>1127</v>
      </c>
      <c r="E285" s="369"/>
      <c r="F285" s="355">
        <v>0</v>
      </c>
      <c r="G285" s="355">
        <v>0</v>
      </c>
      <c r="H285" s="355">
        <v>0</v>
      </c>
      <c r="I285" s="355">
        <v>0</v>
      </c>
      <c r="J285" s="355">
        <v>0</v>
      </c>
      <c r="K285" s="411">
        <v>0</v>
      </c>
      <c r="L285" s="398">
        <v>0</v>
      </c>
      <c r="M285" s="411">
        <v>0</v>
      </c>
      <c r="N285" s="411">
        <v>0</v>
      </c>
      <c r="O285" s="411">
        <v>0</v>
      </c>
      <c r="P285" s="411">
        <v>0</v>
      </c>
    </row>
    <row r="286" spans="1:16" x14ac:dyDescent="0.25">
      <c r="A286" s="717" t="s">
        <v>406</v>
      </c>
      <c r="B286" s="717"/>
      <c r="C286" s="353" t="s">
        <v>1128</v>
      </c>
      <c r="D286" s="368" t="s">
        <v>1129</v>
      </c>
      <c r="E286" s="369"/>
      <c r="F286" s="355">
        <v>60</v>
      </c>
      <c r="G286" s="355">
        <v>0</v>
      </c>
      <c r="H286" s="355">
        <v>60</v>
      </c>
      <c r="I286" s="355">
        <v>0</v>
      </c>
      <c r="J286" s="355">
        <v>0</v>
      </c>
      <c r="K286" s="411">
        <v>0</v>
      </c>
      <c r="L286" s="398">
        <v>0</v>
      </c>
      <c r="M286" s="411">
        <v>0</v>
      </c>
      <c r="N286" s="411">
        <v>0</v>
      </c>
      <c r="O286" s="411">
        <v>0</v>
      </c>
      <c r="P286" s="411">
        <v>0</v>
      </c>
    </row>
    <row r="287" spans="1:16" x14ac:dyDescent="0.25">
      <c r="A287" s="717" t="s">
        <v>408</v>
      </c>
      <c r="B287" s="717"/>
      <c r="C287" s="353" t="s">
        <v>1130</v>
      </c>
      <c r="D287" s="368" t="s">
        <v>1131</v>
      </c>
      <c r="E287" s="369"/>
      <c r="F287" s="355">
        <v>0</v>
      </c>
      <c r="G287" s="355">
        <v>0</v>
      </c>
      <c r="H287" s="355">
        <v>0</v>
      </c>
      <c r="I287" s="355">
        <v>0</v>
      </c>
      <c r="J287" s="355">
        <v>0</v>
      </c>
      <c r="K287" s="411">
        <v>0</v>
      </c>
      <c r="L287" s="398">
        <v>0</v>
      </c>
      <c r="M287" s="411">
        <v>0</v>
      </c>
      <c r="N287" s="411">
        <v>0</v>
      </c>
      <c r="O287" s="411">
        <v>0</v>
      </c>
      <c r="P287" s="411">
        <v>0</v>
      </c>
    </row>
    <row r="288" spans="1:16" x14ac:dyDescent="0.25">
      <c r="A288" s="717" t="s">
        <v>410</v>
      </c>
      <c r="B288" s="717"/>
      <c r="C288" s="353" t="s">
        <v>1132</v>
      </c>
      <c r="D288" s="368" t="s">
        <v>1133</v>
      </c>
      <c r="E288" s="369"/>
      <c r="F288" s="355">
        <v>95</v>
      </c>
      <c r="G288" s="355">
        <v>0</v>
      </c>
      <c r="H288" s="355">
        <v>95</v>
      </c>
      <c r="I288" s="355">
        <v>53805</v>
      </c>
      <c r="J288" s="355">
        <v>40173</v>
      </c>
      <c r="K288" s="411">
        <v>90636</v>
      </c>
      <c r="L288" s="398">
        <v>100000</v>
      </c>
      <c r="M288" s="398">
        <v>0</v>
      </c>
      <c r="N288" s="411">
        <f>L288+M288</f>
        <v>100000</v>
      </c>
      <c r="O288" s="411">
        <v>95616</v>
      </c>
      <c r="P288" s="412">
        <f t="shared" ref="P288:P340" si="49">O288/N288</f>
        <v>0.95616000000000001</v>
      </c>
    </row>
    <row r="289" spans="1:16" x14ac:dyDescent="0.25">
      <c r="A289" s="717" t="s">
        <v>412</v>
      </c>
      <c r="B289" s="717"/>
      <c r="C289" s="353" t="s">
        <v>1134</v>
      </c>
      <c r="D289" s="368" t="s">
        <v>1135</v>
      </c>
      <c r="E289" s="369"/>
      <c r="F289" s="355">
        <v>5</v>
      </c>
      <c r="G289" s="355">
        <v>0</v>
      </c>
      <c r="H289" s="355">
        <v>5</v>
      </c>
      <c r="I289" s="355">
        <v>0</v>
      </c>
      <c r="J289" s="355">
        <v>0</v>
      </c>
      <c r="K289" s="411">
        <v>0</v>
      </c>
      <c r="L289" s="398">
        <v>0</v>
      </c>
      <c r="M289" s="411">
        <v>0</v>
      </c>
      <c r="N289" s="411">
        <v>0</v>
      </c>
      <c r="O289" s="411">
        <v>0</v>
      </c>
      <c r="P289" s="411">
        <v>0</v>
      </c>
    </row>
    <row r="290" spans="1:16" x14ac:dyDescent="0.25">
      <c r="A290" s="717" t="s">
        <v>414</v>
      </c>
      <c r="B290" s="717"/>
      <c r="C290" s="353" t="s">
        <v>1136</v>
      </c>
      <c r="D290" s="368" t="s">
        <v>1137</v>
      </c>
      <c r="E290" s="369"/>
      <c r="F290" s="355">
        <v>0</v>
      </c>
      <c r="G290" s="355">
        <v>0</v>
      </c>
      <c r="H290" s="355">
        <v>0</v>
      </c>
      <c r="I290" s="355">
        <v>0</v>
      </c>
      <c r="J290" s="355">
        <v>0</v>
      </c>
      <c r="K290" s="411">
        <v>0</v>
      </c>
      <c r="L290" s="398">
        <v>0</v>
      </c>
      <c r="M290" s="411">
        <v>0</v>
      </c>
      <c r="N290" s="411">
        <v>0</v>
      </c>
      <c r="O290" s="411">
        <v>0</v>
      </c>
      <c r="P290" s="411">
        <v>0</v>
      </c>
    </row>
    <row r="291" spans="1:16" x14ac:dyDescent="0.25">
      <c r="A291" s="717" t="s">
        <v>416</v>
      </c>
      <c r="B291" s="717"/>
      <c r="C291" s="353" t="s">
        <v>1138</v>
      </c>
      <c r="D291" s="368" t="s">
        <v>1139</v>
      </c>
      <c r="E291" s="369"/>
      <c r="F291" s="355">
        <v>0</v>
      </c>
      <c r="G291" s="355">
        <v>0</v>
      </c>
      <c r="H291" s="355">
        <v>0</v>
      </c>
      <c r="I291" s="355">
        <v>0</v>
      </c>
      <c r="J291" s="355">
        <v>0</v>
      </c>
      <c r="K291" s="411">
        <v>0</v>
      </c>
      <c r="L291" s="398">
        <v>0</v>
      </c>
      <c r="M291" s="411">
        <v>0</v>
      </c>
      <c r="N291" s="411">
        <v>0</v>
      </c>
      <c r="O291" s="411">
        <v>0</v>
      </c>
      <c r="P291" s="411">
        <v>0</v>
      </c>
    </row>
    <row r="292" spans="1:16" x14ac:dyDescent="0.25">
      <c r="A292" s="717" t="s">
        <v>418</v>
      </c>
      <c r="B292" s="717"/>
      <c r="C292" s="353" t="s">
        <v>1140</v>
      </c>
      <c r="D292" s="368" t="s">
        <v>1141</v>
      </c>
      <c r="E292" s="369"/>
      <c r="F292" s="355">
        <v>88</v>
      </c>
      <c r="G292" s="355">
        <v>19</v>
      </c>
      <c r="H292" s="355">
        <v>107</v>
      </c>
      <c r="I292" s="355">
        <v>82679</v>
      </c>
      <c r="J292" s="355">
        <v>190347</v>
      </c>
      <c r="K292" s="411">
        <v>365000</v>
      </c>
      <c r="L292" s="398">
        <v>450000</v>
      </c>
      <c r="M292" s="398">
        <v>0</v>
      </c>
      <c r="N292" s="411">
        <v>450000</v>
      </c>
      <c r="O292" s="411">
        <v>29787</v>
      </c>
      <c r="P292" s="412">
        <f t="shared" si="49"/>
        <v>6.619333333333334E-2</v>
      </c>
    </row>
    <row r="293" spans="1:16" x14ac:dyDescent="0.25">
      <c r="A293" s="717" t="s">
        <v>420</v>
      </c>
      <c r="B293" s="717"/>
      <c r="C293" s="370" t="s">
        <v>1142</v>
      </c>
      <c r="D293" s="368" t="s">
        <v>1141</v>
      </c>
      <c r="E293" s="371"/>
      <c r="F293" s="355">
        <v>0</v>
      </c>
      <c r="G293" s="355">
        <v>0</v>
      </c>
      <c r="H293" s="355">
        <v>0</v>
      </c>
      <c r="I293" s="355">
        <v>0</v>
      </c>
      <c r="J293" s="355">
        <v>0</v>
      </c>
      <c r="K293" s="411">
        <v>0</v>
      </c>
      <c r="L293" s="398">
        <v>0</v>
      </c>
      <c r="M293" s="411">
        <v>0</v>
      </c>
      <c r="N293" s="411">
        <v>0</v>
      </c>
      <c r="O293" s="411">
        <v>0</v>
      </c>
      <c r="P293" s="411">
        <v>0</v>
      </c>
    </row>
    <row r="294" spans="1:16" x14ac:dyDescent="0.25">
      <c r="A294" s="695" t="s">
        <v>422</v>
      </c>
      <c r="B294" s="695"/>
      <c r="C294" s="356" t="s">
        <v>1143</v>
      </c>
      <c r="D294" s="372" t="s">
        <v>1144</v>
      </c>
      <c r="E294" s="373"/>
      <c r="F294" s="358">
        <v>4048</v>
      </c>
      <c r="G294" s="358">
        <v>1325</v>
      </c>
      <c r="H294" s="358">
        <v>5373</v>
      </c>
      <c r="I294" s="358">
        <f t="shared" ref="I294" si="50">SUM(I280:I292)</f>
        <v>7816573</v>
      </c>
      <c r="J294" s="358">
        <f t="shared" ref="J294:O294" si="51">SUM(J280:J292)</f>
        <v>4881874</v>
      </c>
      <c r="K294" s="358">
        <f t="shared" si="51"/>
        <v>9544160</v>
      </c>
      <c r="L294" s="358">
        <f t="shared" si="51"/>
        <v>6450600</v>
      </c>
      <c r="M294" s="358">
        <f t="shared" si="51"/>
        <v>4510302</v>
      </c>
      <c r="N294" s="358">
        <f t="shared" si="51"/>
        <v>10960902</v>
      </c>
      <c r="O294" s="358">
        <f t="shared" si="51"/>
        <v>10536305</v>
      </c>
      <c r="P294" s="413">
        <f t="shared" si="49"/>
        <v>0.96126258587112634</v>
      </c>
    </row>
    <row r="295" spans="1:16" x14ac:dyDescent="0.25">
      <c r="A295" s="717" t="s">
        <v>424</v>
      </c>
      <c r="B295" s="717"/>
      <c r="C295" s="353" t="s">
        <v>1145</v>
      </c>
      <c r="D295" s="368" t="s">
        <v>1146</v>
      </c>
      <c r="E295" s="369"/>
      <c r="F295" s="355">
        <v>1661</v>
      </c>
      <c r="G295" s="355">
        <v>0</v>
      </c>
      <c r="H295" s="355">
        <v>1661</v>
      </c>
      <c r="I295" s="355">
        <v>4530627</v>
      </c>
      <c r="J295" s="355">
        <v>2932272</v>
      </c>
      <c r="K295" s="411">
        <v>4665000</v>
      </c>
      <c r="L295" s="398">
        <v>4665000</v>
      </c>
      <c r="M295" s="411">
        <v>950000</v>
      </c>
      <c r="N295" s="411">
        <v>5615000</v>
      </c>
      <c r="O295" s="411">
        <v>5529257</v>
      </c>
      <c r="P295" s="412">
        <f t="shared" si="49"/>
        <v>0.98472965271593949</v>
      </c>
    </row>
    <row r="296" spans="1:16" ht="25.5" x14ac:dyDescent="0.25">
      <c r="A296" s="717" t="s">
        <v>426</v>
      </c>
      <c r="B296" s="717"/>
      <c r="C296" s="353" t="s">
        <v>1147</v>
      </c>
      <c r="D296" s="368" t="s">
        <v>1148</v>
      </c>
      <c r="E296" s="369"/>
      <c r="F296" s="355">
        <v>120</v>
      </c>
      <c r="G296" s="355">
        <v>100</v>
      </c>
      <c r="H296" s="355">
        <v>220</v>
      </c>
      <c r="I296" s="355">
        <v>314741</v>
      </c>
      <c r="J296" s="355">
        <v>925227</v>
      </c>
      <c r="K296" s="411">
        <v>788275</v>
      </c>
      <c r="L296" s="398">
        <v>800000</v>
      </c>
      <c r="M296" s="411">
        <v>-416932</v>
      </c>
      <c r="N296" s="411">
        <v>383068</v>
      </c>
      <c r="O296" s="411">
        <v>376624</v>
      </c>
      <c r="P296" s="412">
        <f t="shared" si="49"/>
        <v>0.98317792141343052</v>
      </c>
    </row>
    <row r="297" spans="1:16" x14ac:dyDescent="0.25">
      <c r="A297" s="717" t="s">
        <v>428</v>
      </c>
      <c r="B297" s="717"/>
      <c r="C297" s="353" t="s">
        <v>1149</v>
      </c>
      <c r="D297" s="368" t="s">
        <v>1150</v>
      </c>
      <c r="E297" s="369"/>
      <c r="F297" s="355">
        <v>215</v>
      </c>
      <c r="G297" s="355">
        <v>0</v>
      </c>
      <c r="H297" s="355">
        <v>215</v>
      </c>
      <c r="I297" s="355">
        <v>1687416</v>
      </c>
      <c r="J297" s="355">
        <v>2010174</v>
      </c>
      <c r="K297" s="411">
        <v>1488559</v>
      </c>
      <c r="L297" s="398">
        <v>1700000</v>
      </c>
      <c r="M297" s="411">
        <v>-480732</v>
      </c>
      <c r="N297" s="411">
        <v>1219268</v>
      </c>
      <c r="O297" s="411">
        <v>1219268</v>
      </c>
      <c r="P297" s="412">
        <f t="shared" si="49"/>
        <v>1</v>
      </c>
    </row>
    <row r="298" spans="1:16" x14ac:dyDescent="0.25">
      <c r="A298" s="695" t="s">
        <v>430</v>
      </c>
      <c r="B298" s="695"/>
      <c r="C298" s="356" t="s">
        <v>1151</v>
      </c>
      <c r="D298" s="372" t="s">
        <v>1152</v>
      </c>
      <c r="E298" s="373"/>
      <c r="F298" s="358">
        <v>1996</v>
      </c>
      <c r="G298" s="358">
        <v>100</v>
      </c>
      <c r="H298" s="358">
        <v>2096</v>
      </c>
      <c r="I298" s="358">
        <f t="shared" ref="I298" si="52">SUM(I295:I297)</f>
        <v>6532784</v>
      </c>
      <c r="J298" s="358">
        <f t="shared" ref="J298:K298" si="53">SUM(J295:J297)</f>
        <v>5867673</v>
      </c>
      <c r="K298" s="358">
        <f t="shared" si="53"/>
        <v>6941834</v>
      </c>
      <c r="L298" s="397">
        <v>7165000</v>
      </c>
      <c r="M298" s="358">
        <v>52336</v>
      </c>
      <c r="N298" s="358">
        <v>7217336</v>
      </c>
      <c r="O298" s="358">
        <v>7125149</v>
      </c>
      <c r="P298" s="413">
        <f t="shared" si="49"/>
        <v>0.98722700453463719</v>
      </c>
    </row>
    <row r="299" spans="1:16" x14ac:dyDescent="0.25">
      <c r="A299" s="695" t="s">
        <v>432</v>
      </c>
      <c r="B299" s="695"/>
      <c r="C299" s="356" t="s">
        <v>1153</v>
      </c>
      <c r="D299" s="372" t="s">
        <v>1154</v>
      </c>
      <c r="E299" s="373"/>
      <c r="F299" s="358">
        <v>6044</v>
      </c>
      <c r="G299" s="358">
        <v>1425</v>
      </c>
      <c r="H299" s="358">
        <v>7469</v>
      </c>
      <c r="I299" s="358">
        <f t="shared" ref="I299" si="54">I294+I298</f>
        <v>14349357</v>
      </c>
      <c r="J299" s="358">
        <f t="shared" ref="J299" si="55">J294+J298</f>
        <v>10749547</v>
      </c>
      <c r="K299" s="358">
        <f t="shared" ref="K299" si="56">K294+K298</f>
        <v>16485994</v>
      </c>
      <c r="L299" s="397">
        <v>13615600</v>
      </c>
      <c r="M299" s="358">
        <v>4562638</v>
      </c>
      <c r="N299" s="358">
        <v>18178238</v>
      </c>
      <c r="O299" s="358">
        <v>17661454</v>
      </c>
      <c r="P299" s="413">
        <f t="shared" si="49"/>
        <v>0.97157128210115851</v>
      </c>
    </row>
    <row r="300" spans="1:16" ht="25.5" x14ac:dyDescent="0.25">
      <c r="A300" s="695">
        <v>21</v>
      </c>
      <c r="B300" s="695"/>
      <c r="C300" s="356" t="s">
        <v>1155</v>
      </c>
      <c r="D300" s="372" t="s">
        <v>1156</v>
      </c>
      <c r="E300" s="373"/>
      <c r="F300" s="358">
        <v>1400</v>
      </c>
      <c r="G300" s="358">
        <v>100</v>
      </c>
      <c r="H300" s="358">
        <v>1500</v>
      </c>
      <c r="I300" s="358">
        <f t="shared" ref="I300" si="57">SUM(I301:I307)</f>
        <v>1961995</v>
      </c>
      <c r="J300" s="358">
        <f t="shared" ref="J300:K300" si="58">SUM(J301:J307)</f>
        <v>1718876</v>
      </c>
      <c r="K300" s="358">
        <f t="shared" si="58"/>
        <v>2361205</v>
      </c>
      <c r="L300" s="397">
        <v>2108238</v>
      </c>
      <c r="M300" s="358">
        <v>281357</v>
      </c>
      <c r="N300" s="358">
        <v>2389595</v>
      </c>
      <c r="O300" s="358">
        <v>2389595</v>
      </c>
      <c r="P300" s="413">
        <f t="shared" si="49"/>
        <v>1</v>
      </c>
    </row>
    <row r="301" spans="1:16" x14ac:dyDescent="0.25">
      <c r="A301" s="717">
        <v>22</v>
      </c>
      <c r="B301" s="717"/>
      <c r="C301" s="370" t="s">
        <v>776</v>
      </c>
      <c r="D301" s="368" t="s">
        <v>1156</v>
      </c>
      <c r="E301" s="371"/>
      <c r="F301" s="355">
        <v>1272</v>
      </c>
      <c r="G301" s="355">
        <v>100</v>
      </c>
      <c r="H301" s="355">
        <v>1372</v>
      </c>
      <c r="I301" s="355">
        <v>1800196</v>
      </c>
      <c r="J301" s="355">
        <v>1384817</v>
      </c>
      <c r="K301" s="411">
        <v>2128938</v>
      </c>
      <c r="L301" s="398">
        <v>1807338</v>
      </c>
      <c r="M301" s="411">
        <v>339296</v>
      </c>
      <c r="N301" s="411">
        <f>L301+M301</f>
        <v>2146634</v>
      </c>
      <c r="O301" s="411">
        <v>2146634</v>
      </c>
      <c r="P301" s="412">
        <f t="shared" si="49"/>
        <v>1</v>
      </c>
    </row>
    <row r="302" spans="1:16" x14ac:dyDescent="0.25">
      <c r="A302" s="717">
        <v>23</v>
      </c>
      <c r="B302" s="717"/>
      <c r="C302" s="370" t="s">
        <v>793</v>
      </c>
      <c r="D302" s="368" t="s">
        <v>1156</v>
      </c>
      <c r="E302" s="371"/>
      <c r="F302" s="355">
        <v>0</v>
      </c>
      <c r="G302" s="355">
        <v>0</v>
      </c>
      <c r="H302" s="355">
        <v>0</v>
      </c>
      <c r="I302" s="355">
        <v>0</v>
      </c>
      <c r="J302" s="355">
        <v>0</v>
      </c>
      <c r="K302" s="411">
        <v>0</v>
      </c>
      <c r="L302" s="398">
        <v>0</v>
      </c>
      <c r="M302" s="411">
        <v>0</v>
      </c>
      <c r="N302" s="411">
        <f t="shared" ref="N302:N310" si="59">L302+M302</f>
        <v>0</v>
      </c>
      <c r="O302" s="411">
        <v>0</v>
      </c>
      <c r="P302" s="411">
        <v>0</v>
      </c>
    </row>
    <row r="303" spans="1:16" x14ac:dyDescent="0.25">
      <c r="A303" s="717">
        <v>24</v>
      </c>
      <c r="B303" s="717"/>
      <c r="C303" s="370" t="s">
        <v>780</v>
      </c>
      <c r="D303" s="368" t="s">
        <v>1156</v>
      </c>
      <c r="E303" s="371"/>
      <c r="F303" s="355">
        <v>0</v>
      </c>
      <c r="G303" s="355">
        <v>0</v>
      </c>
      <c r="H303" s="355">
        <v>0</v>
      </c>
      <c r="I303" s="355">
        <v>0</v>
      </c>
      <c r="J303" s="355">
        <v>0</v>
      </c>
      <c r="K303" s="411">
        <v>0</v>
      </c>
      <c r="L303" s="398">
        <v>0</v>
      </c>
      <c r="M303" s="411">
        <v>0</v>
      </c>
      <c r="N303" s="411">
        <f t="shared" si="59"/>
        <v>0</v>
      </c>
      <c r="O303" s="411">
        <v>0</v>
      </c>
      <c r="P303" s="411">
        <v>0</v>
      </c>
    </row>
    <row r="304" spans="1:16" x14ac:dyDescent="0.25">
      <c r="A304" s="717">
        <v>25</v>
      </c>
      <c r="B304" s="717"/>
      <c r="C304" s="370" t="s">
        <v>797</v>
      </c>
      <c r="D304" s="368" t="s">
        <v>1156</v>
      </c>
      <c r="E304" s="371"/>
      <c r="F304" s="355">
        <v>71</v>
      </c>
      <c r="G304" s="355">
        <v>0</v>
      </c>
      <c r="H304" s="355">
        <v>71</v>
      </c>
      <c r="I304" s="355">
        <v>0</v>
      </c>
      <c r="J304" s="355">
        <v>0</v>
      </c>
      <c r="K304" s="411">
        <v>0</v>
      </c>
      <c r="L304" s="398">
        <v>0</v>
      </c>
      <c r="M304" s="411">
        <v>0</v>
      </c>
      <c r="N304" s="411">
        <f t="shared" si="59"/>
        <v>0</v>
      </c>
      <c r="O304" s="411">
        <v>0</v>
      </c>
      <c r="P304" s="411">
        <v>0</v>
      </c>
    </row>
    <row r="305" spans="1:16" x14ac:dyDescent="0.25">
      <c r="A305" s="717">
        <v>26</v>
      </c>
      <c r="B305" s="717"/>
      <c r="C305" s="370" t="s">
        <v>1157</v>
      </c>
      <c r="D305" s="368" t="s">
        <v>1156</v>
      </c>
      <c r="E305" s="371"/>
      <c r="F305" s="355">
        <v>0</v>
      </c>
      <c r="G305" s="355">
        <v>0</v>
      </c>
      <c r="H305" s="355">
        <v>0</v>
      </c>
      <c r="I305" s="355">
        <v>0</v>
      </c>
      <c r="J305" s="355">
        <v>0</v>
      </c>
      <c r="K305" s="411">
        <v>0</v>
      </c>
      <c r="L305" s="398">
        <v>0</v>
      </c>
      <c r="M305" s="411">
        <v>92910</v>
      </c>
      <c r="N305" s="411">
        <f t="shared" si="59"/>
        <v>92910</v>
      </c>
      <c r="O305" s="411">
        <v>92910</v>
      </c>
      <c r="P305" s="412">
        <f t="shared" si="49"/>
        <v>1</v>
      </c>
    </row>
    <row r="306" spans="1:16" ht="38.25" customHeight="1" x14ac:dyDescent="0.25">
      <c r="A306" s="717">
        <v>27</v>
      </c>
      <c r="B306" s="717"/>
      <c r="C306" s="370" t="s">
        <v>1158</v>
      </c>
      <c r="D306" s="368" t="s">
        <v>1156</v>
      </c>
      <c r="E306" s="371"/>
      <c r="F306" s="355">
        <v>0</v>
      </c>
      <c r="G306" s="355">
        <v>0</v>
      </c>
      <c r="H306" s="355">
        <v>0</v>
      </c>
      <c r="I306" s="355">
        <v>0</v>
      </c>
      <c r="J306" s="355">
        <v>0</v>
      </c>
      <c r="K306" s="411">
        <v>0</v>
      </c>
      <c r="L306" s="398">
        <v>0</v>
      </c>
      <c r="M306" s="411">
        <v>0</v>
      </c>
      <c r="N306" s="411">
        <f t="shared" si="59"/>
        <v>0</v>
      </c>
      <c r="O306" s="411">
        <v>0</v>
      </c>
      <c r="P306" s="411">
        <v>0</v>
      </c>
    </row>
    <row r="307" spans="1:16" x14ac:dyDescent="0.25">
      <c r="A307" s="717">
        <v>28</v>
      </c>
      <c r="B307" s="717"/>
      <c r="C307" s="370" t="s">
        <v>1159</v>
      </c>
      <c r="D307" s="368" t="s">
        <v>1156</v>
      </c>
      <c r="E307" s="371"/>
      <c r="F307" s="355">
        <v>57</v>
      </c>
      <c r="G307" s="355">
        <v>0</v>
      </c>
      <c r="H307" s="355">
        <v>57</v>
      </c>
      <c r="I307" s="355">
        <v>161799</v>
      </c>
      <c r="J307" s="355">
        <v>334059</v>
      </c>
      <c r="K307" s="411">
        <v>232267</v>
      </c>
      <c r="L307" s="398">
        <v>300900</v>
      </c>
      <c r="M307" s="411">
        <v>-150849</v>
      </c>
      <c r="N307" s="411">
        <f t="shared" si="59"/>
        <v>150051</v>
      </c>
      <c r="O307" s="411">
        <v>150051</v>
      </c>
      <c r="P307" s="412">
        <f t="shared" si="49"/>
        <v>1</v>
      </c>
    </row>
    <row r="308" spans="1:16" x14ac:dyDescent="0.25">
      <c r="A308" s="717" t="s">
        <v>450</v>
      </c>
      <c r="B308" s="717"/>
      <c r="C308" s="353" t="s">
        <v>1160</v>
      </c>
      <c r="D308" s="368" t="s">
        <v>1161</v>
      </c>
      <c r="E308" s="369"/>
      <c r="F308" s="355">
        <v>4</v>
      </c>
      <c r="G308" s="355">
        <v>12</v>
      </c>
      <c r="H308" s="355">
        <v>16</v>
      </c>
      <c r="I308" s="355">
        <v>62978</v>
      </c>
      <c r="J308" s="355">
        <v>289671</v>
      </c>
      <c r="K308" s="411">
        <v>19769</v>
      </c>
      <c r="L308" s="398">
        <v>50000</v>
      </c>
      <c r="M308" s="411">
        <v>-25000</v>
      </c>
      <c r="N308" s="411">
        <f t="shared" si="59"/>
        <v>25000</v>
      </c>
      <c r="O308" s="411">
        <v>5929</v>
      </c>
      <c r="P308" s="412">
        <f t="shared" si="49"/>
        <v>0.23716000000000001</v>
      </c>
    </row>
    <row r="309" spans="1:16" x14ac:dyDescent="0.25">
      <c r="A309" s="717" t="s">
        <v>452</v>
      </c>
      <c r="B309" s="717"/>
      <c r="C309" s="353" t="s">
        <v>1162</v>
      </c>
      <c r="D309" s="368" t="s">
        <v>1163</v>
      </c>
      <c r="E309" s="369"/>
      <c r="F309" s="355">
        <v>692</v>
      </c>
      <c r="G309" s="355">
        <v>176</v>
      </c>
      <c r="H309" s="355">
        <v>868</v>
      </c>
      <c r="I309" s="355">
        <v>2760321</v>
      </c>
      <c r="J309" s="355">
        <v>2099186</v>
      </c>
      <c r="K309" s="411">
        <v>2916914</v>
      </c>
      <c r="L309" s="398">
        <v>3500000</v>
      </c>
      <c r="M309" s="411">
        <v>-1439600</v>
      </c>
      <c r="N309" s="411">
        <f t="shared" si="59"/>
        <v>2060400</v>
      </c>
      <c r="O309" s="411">
        <v>1834825</v>
      </c>
      <c r="P309" s="412">
        <f t="shared" si="49"/>
        <v>0.89051883129489418</v>
      </c>
    </row>
    <row r="310" spans="1:16" x14ac:dyDescent="0.25">
      <c r="A310" s="717" t="s">
        <v>454</v>
      </c>
      <c r="B310" s="717"/>
      <c r="C310" s="353" t="s">
        <v>1164</v>
      </c>
      <c r="D310" s="368" t="s">
        <v>1165</v>
      </c>
      <c r="E310" s="369"/>
      <c r="F310" s="355">
        <v>0</v>
      </c>
      <c r="G310" s="355">
        <v>0</v>
      </c>
      <c r="H310" s="355">
        <v>0</v>
      </c>
      <c r="I310" s="355">
        <v>0</v>
      </c>
      <c r="J310" s="355">
        <v>0</v>
      </c>
      <c r="K310" s="411">
        <v>0</v>
      </c>
      <c r="L310" s="398">
        <v>0</v>
      </c>
      <c r="M310" s="398">
        <v>0</v>
      </c>
      <c r="N310" s="411">
        <f t="shared" si="59"/>
        <v>0</v>
      </c>
      <c r="O310" s="411">
        <v>0</v>
      </c>
      <c r="P310" s="411">
        <v>0</v>
      </c>
    </row>
    <row r="311" spans="1:16" x14ac:dyDescent="0.25">
      <c r="A311" s="695" t="s">
        <v>455</v>
      </c>
      <c r="B311" s="695"/>
      <c r="C311" s="356" t="s">
        <v>1166</v>
      </c>
      <c r="D311" s="372" t="s">
        <v>1167</v>
      </c>
      <c r="E311" s="373"/>
      <c r="F311" s="358">
        <v>696</v>
      </c>
      <c r="G311" s="358">
        <v>188</v>
      </c>
      <c r="H311" s="358">
        <v>884</v>
      </c>
      <c r="I311" s="358">
        <f t="shared" ref="I311" si="60">SUM(I308:I310)</f>
        <v>2823299</v>
      </c>
      <c r="J311" s="358">
        <f t="shared" ref="J311:K311" si="61">SUM(J308:J310)</f>
        <v>2388857</v>
      </c>
      <c r="K311" s="358">
        <f t="shared" si="61"/>
        <v>2936683</v>
      </c>
      <c r="L311" s="397">
        <v>3550000</v>
      </c>
      <c r="M311" s="358">
        <v>-1464600</v>
      </c>
      <c r="N311" s="358">
        <v>2085400</v>
      </c>
      <c r="O311" s="358">
        <v>1840754</v>
      </c>
      <c r="P311" s="413">
        <f t="shared" si="49"/>
        <v>0.88268629519516639</v>
      </c>
    </row>
    <row r="312" spans="1:16" x14ac:dyDescent="0.25">
      <c r="A312" s="717" t="s">
        <v>456</v>
      </c>
      <c r="B312" s="717"/>
      <c r="C312" s="353" t="s">
        <v>1168</v>
      </c>
      <c r="D312" s="368" t="s">
        <v>1169</v>
      </c>
      <c r="E312" s="369"/>
      <c r="F312" s="355">
        <v>390</v>
      </c>
      <c r="G312" s="355">
        <v>0</v>
      </c>
      <c r="H312" s="355">
        <v>390</v>
      </c>
      <c r="I312" s="355">
        <v>641067</v>
      </c>
      <c r="J312" s="355">
        <v>449731</v>
      </c>
      <c r="K312" s="411">
        <v>584896</v>
      </c>
      <c r="L312" s="398">
        <v>650000</v>
      </c>
      <c r="M312" s="398">
        <v>0</v>
      </c>
      <c r="N312" s="411">
        <f>L312+M312</f>
        <v>650000</v>
      </c>
      <c r="O312" s="411">
        <v>571048</v>
      </c>
      <c r="P312" s="412">
        <f t="shared" si="49"/>
        <v>0.87853538461538461</v>
      </c>
    </row>
    <row r="313" spans="1:16" x14ac:dyDescent="0.25">
      <c r="A313" s="717" t="s">
        <v>458</v>
      </c>
      <c r="B313" s="717"/>
      <c r="C313" s="353" t="s">
        <v>1170</v>
      </c>
      <c r="D313" s="368" t="s">
        <v>1171</v>
      </c>
      <c r="E313" s="369"/>
      <c r="F313" s="355">
        <v>260</v>
      </c>
      <c r="G313" s="355">
        <v>0</v>
      </c>
      <c r="H313" s="355">
        <v>260</v>
      </c>
      <c r="I313" s="355">
        <v>91290</v>
      </c>
      <c r="J313" s="355">
        <v>116478</v>
      </c>
      <c r="K313" s="411">
        <v>74265</v>
      </c>
      <c r="L313" s="398">
        <v>100000</v>
      </c>
      <c r="M313" s="398">
        <v>0</v>
      </c>
      <c r="N313" s="411">
        <f t="shared" ref="N313:N332" si="62">L313+M313</f>
        <v>100000</v>
      </c>
      <c r="O313" s="411">
        <v>58938</v>
      </c>
      <c r="P313" s="412">
        <f t="shared" si="49"/>
        <v>0.58938000000000001</v>
      </c>
    </row>
    <row r="314" spans="1:16" x14ac:dyDescent="0.25">
      <c r="A314" s="695" t="s">
        <v>460</v>
      </c>
      <c r="B314" s="695"/>
      <c r="C314" s="356" t="s">
        <v>1172</v>
      </c>
      <c r="D314" s="372" t="s">
        <v>1173</v>
      </c>
      <c r="E314" s="373"/>
      <c r="F314" s="358">
        <v>650</v>
      </c>
      <c r="G314" s="358">
        <v>0</v>
      </c>
      <c r="H314" s="358">
        <v>650</v>
      </c>
      <c r="I314" s="358">
        <f t="shared" ref="I314" si="63">SUM(I312:I313)</f>
        <v>732357</v>
      </c>
      <c r="J314" s="358">
        <f t="shared" ref="J314:K314" si="64">SUM(J312:J313)</f>
        <v>566209</v>
      </c>
      <c r="K314" s="358">
        <f t="shared" si="64"/>
        <v>659161</v>
      </c>
      <c r="L314" s="397">
        <v>750000</v>
      </c>
      <c r="M314" s="398">
        <v>0</v>
      </c>
      <c r="N314" s="411">
        <f t="shared" si="62"/>
        <v>750000</v>
      </c>
      <c r="O314" s="358">
        <v>629986</v>
      </c>
      <c r="P314" s="413">
        <f t="shared" si="49"/>
        <v>0.83998133333333336</v>
      </c>
    </row>
    <row r="315" spans="1:16" x14ac:dyDescent="0.25">
      <c r="A315" s="717" t="s">
        <v>462</v>
      </c>
      <c r="B315" s="717"/>
      <c r="C315" s="353" t="s">
        <v>1174</v>
      </c>
      <c r="D315" s="368" t="s">
        <v>1175</v>
      </c>
      <c r="E315" s="369"/>
      <c r="F315" s="355">
        <v>1781</v>
      </c>
      <c r="G315" s="355">
        <v>0</v>
      </c>
      <c r="H315" s="355">
        <v>1781</v>
      </c>
      <c r="I315" s="355">
        <v>2415025</v>
      </c>
      <c r="J315" s="355">
        <v>1543064</v>
      </c>
      <c r="K315" s="411">
        <v>3065908</v>
      </c>
      <c r="L315" s="398">
        <v>3800000</v>
      </c>
      <c r="M315" s="411">
        <v>-344348</v>
      </c>
      <c r="N315" s="411">
        <f t="shared" si="62"/>
        <v>3455652</v>
      </c>
      <c r="O315" s="411">
        <v>2618015</v>
      </c>
      <c r="P315" s="412">
        <f t="shared" si="49"/>
        <v>0.75760377491715025</v>
      </c>
    </row>
    <row r="316" spans="1:16" x14ac:dyDescent="0.25">
      <c r="A316" s="717" t="s">
        <v>464</v>
      </c>
      <c r="B316" s="717"/>
      <c r="C316" s="353" t="s">
        <v>1176</v>
      </c>
      <c r="D316" s="368" t="s">
        <v>1177</v>
      </c>
      <c r="E316" s="369"/>
      <c r="F316" s="355">
        <v>0</v>
      </c>
      <c r="G316" s="355">
        <v>0</v>
      </c>
      <c r="H316" s="355">
        <v>0</v>
      </c>
      <c r="I316" s="355">
        <v>66048</v>
      </c>
      <c r="J316" s="355">
        <v>63921</v>
      </c>
      <c r="K316" s="411">
        <v>85140</v>
      </c>
      <c r="L316" s="398">
        <v>100000</v>
      </c>
      <c r="M316" s="411">
        <v>-18820</v>
      </c>
      <c r="N316" s="411">
        <f t="shared" si="62"/>
        <v>81180</v>
      </c>
      <c r="O316" s="411">
        <v>81180</v>
      </c>
      <c r="P316" s="412">
        <f t="shared" si="49"/>
        <v>1</v>
      </c>
    </row>
    <row r="317" spans="1:16" x14ac:dyDescent="0.25">
      <c r="A317" s="717" t="s">
        <v>466</v>
      </c>
      <c r="B317" s="717"/>
      <c r="C317" s="353" t="s">
        <v>1178</v>
      </c>
      <c r="D317" s="368" t="s">
        <v>1179</v>
      </c>
      <c r="E317" s="369"/>
      <c r="F317" s="355">
        <v>56</v>
      </c>
      <c r="G317" s="355">
        <v>20</v>
      </c>
      <c r="H317" s="355">
        <v>76</v>
      </c>
      <c r="I317" s="355">
        <v>309600</v>
      </c>
      <c r="J317" s="355">
        <v>90000</v>
      </c>
      <c r="K317" s="411">
        <v>70000</v>
      </c>
      <c r="L317" s="398">
        <v>100000</v>
      </c>
      <c r="M317" s="411">
        <v>5000</v>
      </c>
      <c r="N317" s="411">
        <f t="shared" si="62"/>
        <v>105000</v>
      </c>
      <c r="O317" s="411">
        <v>105000</v>
      </c>
      <c r="P317" s="412">
        <f t="shared" si="49"/>
        <v>1</v>
      </c>
    </row>
    <row r="318" spans="1:16" ht="25.5" x14ac:dyDescent="0.25">
      <c r="A318" s="717" t="s">
        <v>468</v>
      </c>
      <c r="B318" s="717"/>
      <c r="C318" s="370" t="s">
        <v>1180</v>
      </c>
      <c r="D318" s="368" t="s">
        <v>1179</v>
      </c>
      <c r="E318" s="371"/>
      <c r="F318" s="355">
        <v>0</v>
      </c>
      <c r="G318" s="355">
        <v>0</v>
      </c>
      <c r="H318" s="355">
        <v>0</v>
      </c>
      <c r="I318" s="355">
        <v>0</v>
      </c>
      <c r="J318" s="355">
        <v>0</v>
      </c>
      <c r="K318" s="411">
        <v>0</v>
      </c>
      <c r="L318" s="398">
        <v>0</v>
      </c>
      <c r="M318" s="398">
        <v>0</v>
      </c>
      <c r="N318" s="411">
        <f t="shared" si="62"/>
        <v>0</v>
      </c>
      <c r="O318" s="411">
        <v>0</v>
      </c>
      <c r="P318" s="411">
        <v>0</v>
      </c>
    </row>
    <row r="319" spans="1:16" x14ac:dyDescent="0.25">
      <c r="A319" s="717" t="s">
        <v>470</v>
      </c>
      <c r="B319" s="717"/>
      <c r="C319" s="353" t="s">
        <v>1181</v>
      </c>
      <c r="D319" s="368" t="s">
        <v>1182</v>
      </c>
      <c r="E319" s="369"/>
      <c r="F319" s="355">
        <v>393</v>
      </c>
      <c r="G319" s="355">
        <v>14</v>
      </c>
      <c r="H319" s="355">
        <v>407</v>
      </c>
      <c r="I319" s="355">
        <v>487341</v>
      </c>
      <c r="J319" s="355">
        <v>342073</v>
      </c>
      <c r="K319" s="411">
        <v>442638</v>
      </c>
      <c r="L319" s="398">
        <v>500000</v>
      </c>
      <c r="M319" s="411">
        <v>67721</v>
      </c>
      <c r="N319" s="411">
        <f t="shared" si="62"/>
        <v>567721</v>
      </c>
      <c r="O319" s="411">
        <v>567592</v>
      </c>
      <c r="P319" s="412">
        <f t="shared" si="49"/>
        <v>0.99977277571201351</v>
      </c>
    </row>
    <row r="320" spans="1:16" x14ac:dyDescent="0.25">
      <c r="A320" s="717" t="s">
        <v>472</v>
      </c>
      <c r="B320" s="717"/>
      <c r="C320" s="374" t="s">
        <v>1183</v>
      </c>
      <c r="D320" s="368" t="s">
        <v>1184</v>
      </c>
      <c r="E320" s="375"/>
      <c r="F320" s="355">
        <v>0</v>
      </c>
      <c r="G320" s="355">
        <v>53</v>
      </c>
      <c r="H320" s="355">
        <v>53</v>
      </c>
      <c r="I320" s="355">
        <v>0</v>
      </c>
      <c r="J320" s="355">
        <v>0</v>
      </c>
      <c r="K320" s="411">
        <v>175275</v>
      </c>
      <c r="L320" s="398">
        <v>0</v>
      </c>
      <c r="M320" s="411">
        <v>460000</v>
      </c>
      <c r="N320" s="411">
        <f t="shared" si="62"/>
        <v>460000</v>
      </c>
      <c r="O320" s="411">
        <v>117385</v>
      </c>
      <c r="P320" s="412">
        <f t="shared" si="49"/>
        <v>0.25518478260869565</v>
      </c>
    </row>
    <row r="321" spans="1:16" x14ac:dyDescent="0.25">
      <c r="A321" s="717" t="s">
        <v>474</v>
      </c>
      <c r="B321" s="717"/>
      <c r="C321" s="370" t="s">
        <v>956</v>
      </c>
      <c r="D321" s="368" t="s">
        <v>1184</v>
      </c>
      <c r="E321" s="371"/>
      <c r="F321" s="355">
        <v>0</v>
      </c>
      <c r="G321" s="355">
        <v>0</v>
      </c>
      <c r="H321" s="355">
        <v>0</v>
      </c>
      <c r="I321" s="355">
        <v>0</v>
      </c>
      <c r="J321" s="355">
        <v>0</v>
      </c>
      <c r="K321" s="411">
        <v>0</v>
      </c>
      <c r="L321" s="398">
        <v>0</v>
      </c>
      <c r="M321" s="398">
        <v>0</v>
      </c>
      <c r="N321" s="411">
        <f t="shared" si="62"/>
        <v>0</v>
      </c>
      <c r="O321" s="411">
        <v>21320</v>
      </c>
      <c r="P321" s="411">
        <v>0</v>
      </c>
    </row>
    <row r="322" spans="1:16" x14ac:dyDescent="0.25">
      <c r="A322" s="717" t="s">
        <v>476</v>
      </c>
      <c r="B322" s="717"/>
      <c r="C322" s="353" t="s">
        <v>1185</v>
      </c>
      <c r="D322" s="368" t="s">
        <v>1186</v>
      </c>
      <c r="E322" s="369"/>
      <c r="F322" s="355">
        <v>694</v>
      </c>
      <c r="G322" s="355">
        <v>0</v>
      </c>
      <c r="H322" s="355">
        <v>694</v>
      </c>
      <c r="I322" s="355">
        <v>1909890</v>
      </c>
      <c r="J322" s="355">
        <v>221000</v>
      </c>
      <c r="K322" s="411">
        <v>695000</v>
      </c>
      <c r="L322" s="398">
        <v>800000</v>
      </c>
      <c r="M322" s="411">
        <v>188500</v>
      </c>
      <c r="N322" s="411">
        <f t="shared" si="62"/>
        <v>988500</v>
      </c>
      <c r="O322" s="411">
        <v>974850</v>
      </c>
      <c r="P322" s="412">
        <f t="shared" si="49"/>
        <v>0.98619119878603945</v>
      </c>
    </row>
    <row r="323" spans="1:16" x14ac:dyDescent="0.25">
      <c r="A323" s="717" t="s">
        <v>478</v>
      </c>
      <c r="B323" s="717"/>
      <c r="C323" s="353" t="s">
        <v>1187</v>
      </c>
      <c r="D323" s="368" t="s">
        <v>1188</v>
      </c>
      <c r="E323" s="369"/>
      <c r="F323" s="355">
        <v>2842</v>
      </c>
      <c r="G323" s="355">
        <v>405</v>
      </c>
      <c r="H323" s="355">
        <v>3247</v>
      </c>
      <c r="I323" s="355">
        <v>8112781</v>
      </c>
      <c r="J323" s="355">
        <v>5745364</v>
      </c>
      <c r="K323" s="411">
        <v>5870575</v>
      </c>
      <c r="L323" s="398">
        <v>7000000</v>
      </c>
      <c r="M323" s="411">
        <v>-710996</v>
      </c>
      <c r="N323" s="411">
        <f t="shared" si="62"/>
        <v>6289004</v>
      </c>
      <c r="O323" s="411">
        <v>6289004</v>
      </c>
      <c r="P323" s="412">
        <f t="shared" si="49"/>
        <v>1</v>
      </c>
    </row>
    <row r="324" spans="1:16" x14ac:dyDescent="0.25">
      <c r="A324" s="717" t="s">
        <v>480</v>
      </c>
      <c r="B324" s="717"/>
      <c r="C324" s="370" t="s">
        <v>1424</v>
      </c>
      <c r="D324" s="368" t="s">
        <v>1188</v>
      </c>
      <c r="E324" s="371"/>
      <c r="F324" s="355">
        <v>200</v>
      </c>
      <c r="G324" s="355">
        <v>0</v>
      </c>
      <c r="H324" s="355">
        <v>200</v>
      </c>
      <c r="I324" s="355">
        <f>I315+I316+I317+I319+I320+I322+I323</f>
        <v>13300685</v>
      </c>
      <c r="J324" s="355">
        <v>339768</v>
      </c>
      <c r="K324" s="411">
        <v>296580</v>
      </c>
      <c r="L324" s="398">
        <v>400000</v>
      </c>
      <c r="M324" s="411">
        <v>-279726</v>
      </c>
      <c r="N324" s="411">
        <f t="shared" si="62"/>
        <v>120274</v>
      </c>
      <c r="O324" s="411">
        <v>120274</v>
      </c>
      <c r="P324" s="412">
        <f t="shared" si="49"/>
        <v>1</v>
      </c>
    </row>
    <row r="325" spans="1:16" x14ac:dyDescent="0.25">
      <c r="A325" s="695" t="s">
        <v>482</v>
      </c>
      <c r="B325" s="695"/>
      <c r="C325" s="356" t="s">
        <v>1189</v>
      </c>
      <c r="D325" s="372" t="s">
        <v>1190</v>
      </c>
      <c r="E325" s="373"/>
      <c r="F325" s="358">
        <v>5766</v>
      </c>
      <c r="G325" s="358">
        <v>492</v>
      </c>
      <c r="H325" s="358">
        <v>6258</v>
      </c>
      <c r="I325" s="358">
        <v>0</v>
      </c>
      <c r="J325" s="358">
        <f t="shared" ref="J325:K325" si="65">J315+J316+J317+J319+J320+J322+J323</f>
        <v>8005422</v>
      </c>
      <c r="K325" s="358">
        <f t="shared" si="65"/>
        <v>10404536</v>
      </c>
      <c r="L325" s="397">
        <v>12300000</v>
      </c>
      <c r="M325" s="358">
        <v>-352943</v>
      </c>
      <c r="N325" s="367">
        <f t="shared" si="62"/>
        <v>11947057</v>
      </c>
      <c r="O325" s="358">
        <v>10753026</v>
      </c>
      <c r="P325" s="412">
        <f t="shared" si="49"/>
        <v>0.90005647415928458</v>
      </c>
    </row>
    <row r="326" spans="1:16" x14ac:dyDescent="0.25">
      <c r="A326" s="717" t="s">
        <v>484</v>
      </c>
      <c r="B326" s="717"/>
      <c r="C326" s="353" t="s">
        <v>1191</v>
      </c>
      <c r="D326" s="368" t="s">
        <v>1192</v>
      </c>
      <c r="E326" s="369"/>
      <c r="F326" s="355">
        <v>90</v>
      </c>
      <c r="G326" s="355">
        <v>6</v>
      </c>
      <c r="H326" s="355">
        <v>96</v>
      </c>
      <c r="I326" s="355">
        <v>104000</v>
      </c>
      <c r="J326" s="355">
        <v>13663</v>
      </c>
      <c r="K326" s="411">
        <v>14705</v>
      </c>
      <c r="L326" s="398">
        <v>0</v>
      </c>
      <c r="M326" s="398">
        <v>0</v>
      </c>
      <c r="N326" s="411">
        <f t="shared" si="62"/>
        <v>0</v>
      </c>
      <c r="O326" s="411">
        <v>0</v>
      </c>
      <c r="P326" s="411">
        <v>0</v>
      </c>
    </row>
    <row r="327" spans="1:16" x14ac:dyDescent="0.25">
      <c r="A327" s="717" t="s">
        <v>486</v>
      </c>
      <c r="B327" s="717"/>
      <c r="C327" s="353" t="s">
        <v>1193</v>
      </c>
      <c r="D327" s="368" t="s">
        <v>1194</v>
      </c>
      <c r="E327" s="369"/>
      <c r="F327" s="355">
        <v>20</v>
      </c>
      <c r="G327" s="355">
        <v>0</v>
      </c>
      <c r="H327" s="355">
        <v>20</v>
      </c>
      <c r="I327" s="355">
        <f t="shared" ref="I327" si="66">SUM(I325:I326)</f>
        <v>104000</v>
      </c>
      <c r="J327" s="355">
        <v>15900</v>
      </c>
      <c r="K327" s="411">
        <v>80000</v>
      </c>
      <c r="L327" s="398">
        <v>80000</v>
      </c>
      <c r="M327" s="411">
        <v>-14500</v>
      </c>
      <c r="N327" s="411">
        <f t="shared" si="62"/>
        <v>65500</v>
      </c>
      <c r="O327" s="411">
        <v>30000</v>
      </c>
      <c r="P327" s="412">
        <f t="shared" si="49"/>
        <v>0.4580152671755725</v>
      </c>
    </row>
    <row r="328" spans="1:16" x14ac:dyDescent="0.25">
      <c r="A328" s="695" t="s">
        <v>488</v>
      </c>
      <c r="B328" s="695"/>
      <c r="C328" s="356" t="s">
        <v>1195</v>
      </c>
      <c r="D328" s="372" t="s">
        <v>1196</v>
      </c>
      <c r="E328" s="373"/>
      <c r="F328" s="358">
        <v>110</v>
      </c>
      <c r="G328" s="358">
        <v>6</v>
      </c>
      <c r="H328" s="358">
        <v>116</v>
      </c>
      <c r="I328" s="358">
        <v>3047389</v>
      </c>
      <c r="J328" s="358">
        <f t="shared" ref="J328:K328" si="67">SUM(J326:J327)</f>
        <v>29563</v>
      </c>
      <c r="K328" s="358">
        <f t="shared" si="67"/>
        <v>94705</v>
      </c>
      <c r="L328" s="397">
        <v>80000</v>
      </c>
      <c r="M328" s="358">
        <v>-14500</v>
      </c>
      <c r="N328" s="367">
        <f t="shared" si="62"/>
        <v>65500</v>
      </c>
      <c r="O328" s="358">
        <v>30000</v>
      </c>
      <c r="P328" s="413">
        <f t="shared" si="49"/>
        <v>0.4580152671755725</v>
      </c>
    </row>
    <row r="329" spans="1:16" x14ac:dyDescent="0.25">
      <c r="A329" s="717" t="s">
        <v>490</v>
      </c>
      <c r="B329" s="717"/>
      <c r="C329" s="353" t="s">
        <v>1197</v>
      </c>
      <c r="D329" s="368" t="s">
        <v>1198</v>
      </c>
      <c r="E329" s="369"/>
      <c r="F329" s="355">
        <v>1680</v>
      </c>
      <c r="G329" s="355">
        <v>74</v>
      </c>
      <c r="H329" s="355">
        <v>1754</v>
      </c>
      <c r="I329" s="355">
        <v>2551181</v>
      </c>
      <c r="J329" s="355">
        <v>2377505</v>
      </c>
      <c r="K329" s="411">
        <v>3165805</v>
      </c>
      <c r="L329" s="398">
        <v>4503600</v>
      </c>
      <c r="M329" s="411">
        <v>-1201400</v>
      </c>
      <c r="N329" s="411">
        <f t="shared" si="62"/>
        <v>3302200</v>
      </c>
      <c r="O329" s="411">
        <v>2568015</v>
      </c>
      <c r="P329" s="412">
        <f t="shared" si="49"/>
        <v>0.77766791835745863</v>
      </c>
    </row>
    <row r="330" spans="1:16" x14ac:dyDescent="0.25">
      <c r="A330" s="717" t="s">
        <v>492</v>
      </c>
      <c r="B330" s="717"/>
      <c r="C330" s="353" t="s">
        <v>1199</v>
      </c>
      <c r="D330" s="368" t="s">
        <v>1200</v>
      </c>
      <c r="E330" s="369"/>
      <c r="F330" s="355">
        <v>0</v>
      </c>
      <c r="G330" s="355">
        <v>0</v>
      </c>
      <c r="H330" s="355">
        <v>0</v>
      </c>
      <c r="I330" s="355">
        <v>391909</v>
      </c>
      <c r="J330" s="355">
        <v>0</v>
      </c>
      <c r="K330" s="411">
        <v>12171000</v>
      </c>
      <c r="L330" s="398">
        <v>3510000</v>
      </c>
      <c r="M330" s="411">
        <v>-345429</v>
      </c>
      <c r="N330" s="411">
        <f t="shared" si="62"/>
        <v>3164571</v>
      </c>
      <c r="O330" s="398">
        <v>0</v>
      </c>
      <c r="P330" s="412">
        <f t="shared" si="49"/>
        <v>0</v>
      </c>
    </row>
    <row r="331" spans="1:16" x14ac:dyDescent="0.25">
      <c r="A331" s="717" t="s">
        <v>494</v>
      </c>
      <c r="B331" s="717"/>
      <c r="C331" s="353" t="s">
        <v>1201</v>
      </c>
      <c r="D331" s="368" t="s">
        <v>1202</v>
      </c>
      <c r="E331" s="369"/>
      <c r="F331" s="355">
        <v>0</v>
      </c>
      <c r="G331" s="355">
        <v>0</v>
      </c>
      <c r="H331" s="355">
        <v>0</v>
      </c>
      <c r="I331" s="355">
        <v>0</v>
      </c>
      <c r="J331" s="355">
        <v>432933</v>
      </c>
      <c r="K331" s="411">
        <v>348482</v>
      </c>
      <c r="L331" s="398">
        <v>350000</v>
      </c>
      <c r="M331" s="398">
        <v>0</v>
      </c>
      <c r="N331" s="411">
        <f t="shared" si="62"/>
        <v>350000</v>
      </c>
      <c r="O331" s="411">
        <v>302511</v>
      </c>
      <c r="P331" s="412">
        <f t="shared" si="49"/>
        <v>0.86431714285714289</v>
      </c>
    </row>
    <row r="332" spans="1:16" x14ac:dyDescent="0.25">
      <c r="A332" s="717" t="s">
        <v>496</v>
      </c>
      <c r="B332" s="717"/>
      <c r="C332" s="370" t="s">
        <v>956</v>
      </c>
      <c r="D332" s="368" t="s">
        <v>1202</v>
      </c>
      <c r="E332" s="371"/>
      <c r="F332" s="355">
        <v>0</v>
      </c>
      <c r="G332" s="355">
        <v>0</v>
      </c>
      <c r="H332" s="355">
        <v>0</v>
      </c>
      <c r="I332" s="355">
        <v>0</v>
      </c>
      <c r="J332" s="355">
        <v>0</v>
      </c>
      <c r="K332" s="411">
        <v>0</v>
      </c>
      <c r="L332" s="398">
        <v>0</v>
      </c>
      <c r="M332" s="398">
        <v>0</v>
      </c>
      <c r="N332" s="411">
        <f t="shared" si="62"/>
        <v>0</v>
      </c>
      <c r="O332" s="411">
        <v>0</v>
      </c>
      <c r="P332" s="411">
        <v>0</v>
      </c>
    </row>
    <row r="333" spans="1:16" x14ac:dyDescent="0.25">
      <c r="A333" s="717" t="s">
        <v>498</v>
      </c>
      <c r="B333" s="717"/>
      <c r="C333" s="370" t="s">
        <v>1203</v>
      </c>
      <c r="D333" s="368" t="s">
        <v>1202</v>
      </c>
      <c r="E333" s="371"/>
      <c r="F333" s="355">
        <v>0</v>
      </c>
      <c r="G333" s="355">
        <v>0</v>
      </c>
      <c r="H333" s="355">
        <v>0</v>
      </c>
      <c r="I333" s="355">
        <v>0</v>
      </c>
      <c r="J333" s="355">
        <v>0</v>
      </c>
      <c r="K333" s="411">
        <v>0</v>
      </c>
      <c r="L333" s="398">
        <v>0</v>
      </c>
      <c r="M333" s="398">
        <v>0</v>
      </c>
      <c r="N333" s="411">
        <v>0</v>
      </c>
      <c r="O333" s="411">
        <v>0</v>
      </c>
      <c r="P333" s="411">
        <v>0</v>
      </c>
    </row>
    <row r="334" spans="1:16" x14ac:dyDescent="0.25">
      <c r="A334" s="717" t="s">
        <v>500</v>
      </c>
      <c r="B334" s="717"/>
      <c r="C334" s="353" t="s">
        <v>1204</v>
      </c>
      <c r="D334" s="368" t="s">
        <v>1205</v>
      </c>
      <c r="E334" s="369"/>
      <c r="F334" s="355">
        <v>0</v>
      </c>
      <c r="G334" s="355">
        <v>0</v>
      </c>
      <c r="H334" s="355">
        <v>0</v>
      </c>
      <c r="I334" s="355">
        <v>0</v>
      </c>
      <c r="J334" s="355">
        <v>0</v>
      </c>
      <c r="K334" s="411">
        <v>0</v>
      </c>
      <c r="L334" s="398">
        <v>0</v>
      </c>
      <c r="M334" s="398">
        <v>0</v>
      </c>
      <c r="N334" s="411">
        <v>0</v>
      </c>
      <c r="O334" s="411">
        <v>0</v>
      </c>
      <c r="P334" s="411">
        <v>0</v>
      </c>
    </row>
    <row r="335" spans="1:16" x14ac:dyDescent="0.25">
      <c r="A335" s="717" t="s">
        <v>502</v>
      </c>
      <c r="B335" s="717"/>
      <c r="C335" s="370" t="s">
        <v>1206</v>
      </c>
      <c r="D335" s="368" t="s">
        <v>1205</v>
      </c>
      <c r="E335" s="371"/>
      <c r="F335" s="355">
        <v>0</v>
      </c>
      <c r="G335" s="355">
        <v>0</v>
      </c>
      <c r="H335" s="355">
        <v>0</v>
      </c>
      <c r="I335" s="355">
        <v>0</v>
      </c>
      <c r="J335" s="355">
        <v>0</v>
      </c>
      <c r="K335" s="411">
        <v>0</v>
      </c>
      <c r="L335" s="398">
        <v>0</v>
      </c>
      <c r="M335" s="398">
        <v>0</v>
      </c>
      <c r="N335" s="411">
        <v>0</v>
      </c>
      <c r="O335" s="411">
        <v>0</v>
      </c>
      <c r="P335" s="411">
        <v>0</v>
      </c>
    </row>
    <row r="336" spans="1:16" ht="25.5" customHeight="1" x14ac:dyDescent="0.25">
      <c r="A336" s="717" t="s">
        <v>504</v>
      </c>
      <c r="B336" s="717"/>
      <c r="C336" s="370" t="s">
        <v>1207</v>
      </c>
      <c r="D336" s="368" t="s">
        <v>1205</v>
      </c>
      <c r="E336" s="371"/>
      <c r="F336" s="355">
        <v>0</v>
      </c>
      <c r="G336" s="355">
        <v>0</v>
      </c>
      <c r="H336" s="355">
        <v>0</v>
      </c>
      <c r="I336" s="355">
        <v>0</v>
      </c>
      <c r="J336" s="355">
        <v>0</v>
      </c>
      <c r="K336" s="411">
        <v>0</v>
      </c>
      <c r="L336" s="398">
        <v>0</v>
      </c>
      <c r="M336" s="398">
        <v>0</v>
      </c>
      <c r="N336" s="411">
        <v>0</v>
      </c>
      <c r="O336" s="411">
        <v>0</v>
      </c>
      <c r="P336" s="411">
        <v>0</v>
      </c>
    </row>
    <row r="337" spans="1:16" x14ac:dyDescent="0.25">
      <c r="A337" s="717" t="s">
        <v>506</v>
      </c>
      <c r="B337" s="717"/>
      <c r="C337" s="370" t="s">
        <v>1208</v>
      </c>
      <c r="D337" s="368" t="s">
        <v>1205</v>
      </c>
      <c r="E337" s="371"/>
      <c r="F337" s="355">
        <v>0</v>
      </c>
      <c r="G337" s="355">
        <v>0</v>
      </c>
      <c r="H337" s="355">
        <v>0</v>
      </c>
      <c r="I337" s="355">
        <v>186067</v>
      </c>
      <c r="J337" s="355">
        <v>0</v>
      </c>
      <c r="K337" s="411">
        <v>0</v>
      </c>
      <c r="L337" s="398">
        <v>0</v>
      </c>
      <c r="M337" s="398">
        <v>0</v>
      </c>
      <c r="N337" s="411">
        <v>0</v>
      </c>
      <c r="O337" s="411">
        <v>0</v>
      </c>
      <c r="P337" s="411">
        <v>0</v>
      </c>
    </row>
    <row r="338" spans="1:16" x14ac:dyDescent="0.25">
      <c r="A338" s="717" t="s">
        <v>508</v>
      </c>
      <c r="B338" s="717"/>
      <c r="C338" s="353" t="s">
        <v>1209</v>
      </c>
      <c r="D338" s="368" t="s">
        <v>1210</v>
      </c>
      <c r="E338" s="369"/>
      <c r="F338" s="355">
        <v>35</v>
      </c>
      <c r="G338" s="355">
        <v>15</v>
      </c>
      <c r="H338" s="355">
        <v>50</v>
      </c>
      <c r="I338" s="358">
        <f t="shared" ref="I338" si="68">I328+I329+I330+I333+I337</f>
        <v>6176546</v>
      </c>
      <c r="J338" s="355">
        <v>785223</v>
      </c>
      <c r="K338" s="411">
        <v>348433</v>
      </c>
      <c r="L338" s="398">
        <v>250000</v>
      </c>
      <c r="M338" s="411">
        <v>70000</v>
      </c>
      <c r="N338" s="411">
        <v>320000</v>
      </c>
      <c r="O338" s="411">
        <v>302817</v>
      </c>
      <c r="P338" s="413">
        <f t="shared" si="49"/>
        <v>0.94630312500000002</v>
      </c>
    </row>
    <row r="339" spans="1:16" ht="25.5" x14ac:dyDescent="0.25">
      <c r="A339" s="695" t="s">
        <v>510</v>
      </c>
      <c r="B339" s="695"/>
      <c r="C339" s="356" t="s">
        <v>1211</v>
      </c>
      <c r="D339" s="372" t="s">
        <v>1212</v>
      </c>
      <c r="E339" s="373"/>
      <c r="F339" s="358">
        <v>1715</v>
      </c>
      <c r="G339" s="358">
        <v>89</v>
      </c>
      <c r="H339" s="358">
        <v>1804</v>
      </c>
      <c r="I339" s="358">
        <f>I311+I314+I324+I327+I338</f>
        <v>23136887</v>
      </c>
      <c r="J339" s="358">
        <f t="shared" ref="J339:K339" si="69">J329+J330+J331+J334+J338</f>
        <v>3595661</v>
      </c>
      <c r="K339" s="358">
        <f t="shared" si="69"/>
        <v>16033720</v>
      </c>
      <c r="L339" s="397">
        <v>8613600</v>
      </c>
      <c r="M339" s="358">
        <v>-1476829</v>
      </c>
      <c r="N339" s="358">
        <v>7136771</v>
      </c>
      <c r="O339" s="358">
        <v>3173343</v>
      </c>
      <c r="P339" s="413">
        <f t="shared" si="49"/>
        <v>0.44464688582553652</v>
      </c>
    </row>
    <row r="340" spans="1:16" x14ac:dyDescent="0.25">
      <c r="A340" s="695" t="s">
        <v>512</v>
      </c>
      <c r="B340" s="695"/>
      <c r="C340" s="356" t="s">
        <v>1213</v>
      </c>
      <c r="D340" s="372" t="s">
        <v>1214</v>
      </c>
      <c r="E340" s="373"/>
      <c r="F340" s="358">
        <v>8937</v>
      </c>
      <c r="G340" s="358">
        <v>775</v>
      </c>
      <c r="H340" s="358">
        <v>9712</v>
      </c>
      <c r="I340" s="355">
        <v>0</v>
      </c>
      <c r="J340" s="358">
        <f t="shared" ref="J340:K340" si="70">J311+J314+J325+J328+J339</f>
        <v>14585712</v>
      </c>
      <c r="K340" s="358">
        <f t="shared" si="70"/>
        <v>30128805</v>
      </c>
      <c r="L340" s="397">
        <v>25293600</v>
      </c>
      <c r="M340" s="358">
        <v>-3308872</v>
      </c>
      <c r="N340" s="358">
        <v>21984728</v>
      </c>
      <c r="O340" s="358">
        <v>16427109</v>
      </c>
      <c r="P340" s="413">
        <f t="shared" si="49"/>
        <v>0.74720546917842245</v>
      </c>
    </row>
    <row r="341" spans="1:16" ht="15.75" hidden="1" customHeight="1" x14ac:dyDescent="0.25">
      <c r="A341" s="717" t="s">
        <v>514</v>
      </c>
      <c r="B341" s="717"/>
      <c r="C341" s="359" t="s">
        <v>1215</v>
      </c>
      <c r="D341" s="368" t="s">
        <v>1216</v>
      </c>
      <c r="E341" s="376"/>
      <c r="F341" s="355">
        <v>0</v>
      </c>
      <c r="G341" s="355">
        <v>0</v>
      </c>
      <c r="H341" s="355">
        <v>0</v>
      </c>
      <c r="I341" s="355">
        <v>0</v>
      </c>
      <c r="J341" s="355">
        <v>0</v>
      </c>
      <c r="K341" s="355">
        <v>0</v>
      </c>
      <c r="L341" s="398">
        <v>0</v>
      </c>
      <c r="M341" s="355">
        <v>0</v>
      </c>
      <c r="N341" s="355">
        <v>0</v>
      </c>
      <c r="O341" s="355">
        <v>0</v>
      </c>
      <c r="P341" s="412"/>
    </row>
    <row r="342" spans="1:16" ht="15.75" hidden="1" customHeight="1" x14ac:dyDescent="0.25">
      <c r="A342" s="718" t="s">
        <v>578</v>
      </c>
      <c r="B342" s="718"/>
      <c r="C342" s="359" t="s">
        <v>1217</v>
      </c>
      <c r="D342" s="377" t="s">
        <v>1218</v>
      </c>
      <c r="E342" s="376"/>
      <c r="F342" s="355">
        <v>0</v>
      </c>
      <c r="G342" s="355">
        <v>0</v>
      </c>
      <c r="H342" s="355">
        <v>0</v>
      </c>
      <c r="I342" s="355">
        <v>0</v>
      </c>
      <c r="J342" s="355">
        <v>0</v>
      </c>
      <c r="K342" s="355">
        <v>0</v>
      </c>
      <c r="L342" s="398">
        <v>0</v>
      </c>
      <c r="M342" s="355">
        <v>0</v>
      </c>
      <c r="N342" s="355">
        <v>0</v>
      </c>
      <c r="O342" s="355">
        <v>0</v>
      </c>
      <c r="P342" s="412"/>
    </row>
    <row r="343" spans="1:16" ht="15.75" hidden="1" customHeight="1" x14ac:dyDescent="0.25">
      <c r="A343" s="717" t="s">
        <v>580</v>
      </c>
      <c r="B343" s="717"/>
      <c r="C343" s="359" t="s">
        <v>1219</v>
      </c>
      <c r="D343" s="368" t="s">
        <v>1218</v>
      </c>
      <c r="E343" s="376"/>
      <c r="F343" s="355">
        <v>0</v>
      </c>
      <c r="G343" s="355">
        <v>0</v>
      </c>
      <c r="H343" s="355">
        <v>0</v>
      </c>
      <c r="I343" s="355">
        <v>0</v>
      </c>
      <c r="J343" s="355">
        <v>0</v>
      </c>
      <c r="K343" s="355">
        <v>0</v>
      </c>
      <c r="L343" s="398">
        <v>0</v>
      </c>
      <c r="M343" s="355">
        <v>0</v>
      </c>
      <c r="N343" s="355">
        <v>0</v>
      </c>
      <c r="O343" s="355">
        <v>0</v>
      </c>
      <c r="P343" s="412"/>
    </row>
    <row r="344" spans="1:16" ht="15.75" hidden="1" customHeight="1" x14ac:dyDescent="0.25">
      <c r="A344" s="717" t="s">
        <v>582</v>
      </c>
      <c r="B344" s="717"/>
      <c r="C344" s="359" t="s">
        <v>1220</v>
      </c>
      <c r="D344" s="368" t="s">
        <v>1218</v>
      </c>
      <c r="E344" s="376"/>
      <c r="F344" s="355">
        <v>0</v>
      </c>
      <c r="G344" s="355">
        <v>0</v>
      </c>
      <c r="H344" s="355">
        <v>0</v>
      </c>
      <c r="I344" s="355">
        <v>0</v>
      </c>
      <c r="J344" s="355">
        <v>0</v>
      </c>
      <c r="K344" s="355">
        <v>0</v>
      </c>
      <c r="L344" s="398">
        <v>0</v>
      </c>
      <c r="M344" s="355">
        <v>0</v>
      </c>
      <c r="N344" s="355">
        <v>0</v>
      </c>
      <c r="O344" s="355">
        <v>0</v>
      </c>
      <c r="P344" s="412"/>
    </row>
    <row r="345" spans="1:16" ht="15.75" hidden="1" customHeight="1" x14ac:dyDescent="0.25">
      <c r="A345" s="717" t="s">
        <v>584</v>
      </c>
      <c r="B345" s="717"/>
      <c r="C345" s="359" t="s">
        <v>1221</v>
      </c>
      <c r="D345" s="368" t="s">
        <v>1218</v>
      </c>
      <c r="E345" s="376"/>
      <c r="F345" s="355">
        <v>0</v>
      </c>
      <c r="G345" s="355">
        <v>0</v>
      </c>
      <c r="H345" s="355">
        <v>0</v>
      </c>
      <c r="I345" s="355">
        <v>0</v>
      </c>
      <c r="J345" s="355">
        <v>0</v>
      </c>
      <c r="K345" s="355">
        <v>0</v>
      </c>
      <c r="L345" s="398">
        <v>0</v>
      </c>
      <c r="M345" s="355">
        <v>0</v>
      </c>
      <c r="N345" s="355">
        <v>0</v>
      </c>
      <c r="O345" s="355">
        <v>0</v>
      </c>
      <c r="P345" s="412"/>
    </row>
    <row r="346" spans="1:16" ht="15.75" hidden="1" customHeight="1" x14ac:dyDescent="0.25">
      <c r="A346" s="717" t="s">
        <v>586</v>
      </c>
      <c r="B346" s="717"/>
      <c r="C346" s="359" t="s">
        <v>1222</v>
      </c>
      <c r="D346" s="368" t="s">
        <v>1218</v>
      </c>
      <c r="E346" s="376"/>
      <c r="F346" s="355">
        <v>0</v>
      </c>
      <c r="G346" s="355">
        <v>0</v>
      </c>
      <c r="H346" s="355">
        <v>0</v>
      </c>
      <c r="I346" s="355">
        <v>0</v>
      </c>
      <c r="J346" s="355">
        <v>0</v>
      </c>
      <c r="K346" s="355">
        <v>0</v>
      </c>
      <c r="L346" s="398">
        <v>0</v>
      </c>
      <c r="M346" s="355">
        <v>0</v>
      </c>
      <c r="N346" s="355">
        <v>0</v>
      </c>
      <c r="O346" s="355">
        <v>0</v>
      </c>
      <c r="P346" s="412"/>
    </row>
    <row r="347" spans="1:16" ht="25.5" hidden="1" customHeight="1" x14ac:dyDescent="0.25">
      <c r="A347" s="717" t="s">
        <v>588</v>
      </c>
      <c r="B347" s="717"/>
      <c r="C347" s="359" t="s">
        <v>1223</v>
      </c>
      <c r="D347" s="368" t="s">
        <v>1218</v>
      </c>
      <c r="E347" s="376"/>
      <c r="F347" s="355">
        <v>0</v>
      </c>
      <c r="G347" s="355">
        <v>0</v>
      </c>
      <c r="H347" s="355">
        <v>0</v>
      </c>
      <c r="I347" s="355">
        <v>0</v>
      </c>
      <c r="J347" s="355">
        <v>0</v>
      </c>
      <c r="K347" s="355">
        <v>0</v>
      </c>
      <c r="L347" s="398">
        <v>0</v>
      </c>
      <c r="M347" s="355">
        <v>0</v>
      </c>
      <c r="N347" s="355">
        <v>0</v>
      </c>
      <c r="O347" s="355">
        <v>0</v>
      </c>
      <c r="P347" s="412"/>
    </row>
    <row r="348" spans="1:16" ht="15.75" hidden="1" customHeight="1" x14ac:dyDescent="0.25">
      <c r="A348" s="717" t="s">
        <v>590</v>
      </c>
      <c r="B348" s="717"/>
      <c r="C348" s="359" t="s">
        <v>1224</v>
      </c>
      <c r="D348" s="368" t="s">
        <v>1218</v>
      </c>
      <c r="E348" s="376"/>
      <c r="F348" s="355">
        <v>0</v>
      </c>
      <c r="G348" s="355">
        <v>0</v>
      </c>
      <c r="H348" s="355">
        <v>0</v>
      </c>
      <c r="I348" s="355">
        <v>0</v>
      </c>
      <c r="J348" s="355">
        <v>0</v>
      </c>
      <c r="K348" s="355">
        <v>0</v>
      </c>
      <c r="L348" s="398">
        <v>0</v>
      </c>
      <c r="M348" s="355">
        <v>0</v>
      </c>
      <c r="N348" s="355">
        <v>0</v>
      </c>
      <c r="O348" s="355">
        <v>0</v>
      </c>
      <c r="P348" s="412"/>
    </row>
    <row r="349" spans="1:16" ht="15.75" hidden="1" customHeight="1" x14ac:dyDescent="0.25">
      <c r="A349" s="717" t="s">
        <v>592</v>
      </c>
      <c r="B349" s="717"/>
      <c r="C349" s="359" t="s">
        <v>1225</v>
      </c>
      <c r="D349" s="368" t="s">
        <v>1218</v>
      </c>
      <c r="E349" s="376"/>
      <c r="F349" s="355">
        <v>0</v>
      </c>
      <c r="G349" s="355">
        <v>0</v>
      </c>
      <c r="H349" s="355">
        <v>0</v>
      </c>
      <c r="I349" s="355">
        <v>0</v>
      </c>
      <c r="J349" s="355">
        <v>0</v>
      </c>
      <c r="K349" s="355">
        <v>0</v>
      </c>
      <c r="L349" s="398">
        <v>0</v>
      </c>
      <c r="M349" s="355">
        <v>0</v>
      </c>
      <c r="N349" s="355">
        <v>0</v>
      </c>
      <c r="O349" s="355">
        <v>0</v>
      </c>
      <c r="P349" s="412"/>
    </row>
    <row r="350" spans="1:16" ht="15.75" hidden="1" customHeight="1" x14ac:dyDescent="0.25">
      <c r="A350" s="717" t="s">
        <v>594</v>
      </c>
      <c r="B350" s="717"/>
      <c r="C350" s="359" t="s">
        <v>1226</v>
      </c>
      <c r="D350" s="368" t="s">
        <v>1218</v>
      </c>
      <c r="E350" s="376"/>
      <c r="F350" s="355">
        <v>0</v>
      </c>
      <c r="G350" s="355">
        <v>0</v>
      </c>
      <c r="H350" s="355">
        <v>0</v>
      </c>
      <c r="I350" s="355">
        <v>0</v>
      </c>
      <c r="J350" s="355">
        <v>0</v>
      </c>
      <c r="K350" s="355">
        <v>0</v>
      </c>
      <c r="L350" s="398">
        <v>0</v>
      </c>
      <c r="M350" s="355">
        <v>0</v>
      </c>
      <c r="N350" s="355">
        <v>0</v>
      </c>
      <c r="O350" s="355">
        <v>0</v>
      </c>
      <c r="P350" s="412" t="e">
        <f t="shared" ref="P350:P411" si="71">O350/N350</f>
        <v>#DIV/0!</v>
      </c>
    </row>
    <row r="351" spans="1:16" ht="15.75" hidden="1" customHeight="1" x14ac:dyDescent="0.25">
      <c r="A351" s="717" t="s">
        <v>596</v>
      </c>
      <c r="B351" s="717"/>
      <c r="C351" s="359" t="s">
        <v>1227</v>
      </c>
      <c r="D351" s="368" t="s">
        <v>1218</v>
      </c>
      <c r="E351" s="376"/>
      <c r="F351" s="355">
        <v>0</v>
      </c>
      <c r="G351" s="355">
        <v>0</v>
      </c>
      <c r="H351" s="355">
        <v>0</v>
      </c>
      <c r="I351" s="355">
        <v>0</v>
      </c>
      <c r="J351" s="355">
        <v>0</v>
      </c>
      <c r="K351" s="355">
        <v>0</v>
      </c>
      <c r="L351" s="398">
        <v>0</v>
      </c>
      <c r="M351" s="355">
        <v>0</v>
      </c>
      <c r="N351" s="355">
        <v>0</v>
      </c>
      <c r="O351" s="355">
        <v>0</v>
      </c>
      <c r="P351" s="412" t="e">
        <f t="shared" si="71"/>
        <v>#DIV/0!</v>
      </c>
    </row>
    <row r="352" spans="1:16" ht="25.5" hidden="1" customHeight="1" x14ac:dyDescent="0.25">
      <c r="A352" s="717" t="s">
        <v>598</v>
      </c>
      <c r="B352" s="717"/>
      <c r="C352" s="359" t="s">
        <v>1228</v>
      </c>
      <c r="D352" s="368" t="s">
        <v>1218</v>
      </c>
      <c r="E352" s="376"/>
      <c r="F352" s="355">
        <v>0</v>
      </c>
      <c r="G352" s="355">
        <v>0</v>
      </c>
      <c r="H352" s="355">
        <v>0</v>
      </c>
      <c r="I352" s="355">
        <v>0</v>
      </c>
      <c r="J352" s="355">
        <v>0</v>
      </c>
      <c r="K352" s="355">
        <v>0</v>
      </c>
      <c r="L352" s="398">
        <v>0</v>
      </c>
      <c r="M352" s="355">
        <v>0</v>
      </c>
      <c r="N352" s="355">
        <v>0</v>
      </c>
      <c r="O352" s="355">
        <v>0</v>
      </c>
      <c r="P352" s="412" t="e">
        <f t="shared" si="71"/>
        <v>#DIV/0!</v>
      </c>
    </row>
    <row r="353" spans="1:16" ht="25.5" hidden="1" customHeight="1" x14ac:dyDescent="0.25">
      <c r="A353" s="717" t="s">
        <v>600</v>
      </c>
      <c r="B353" s="717"/>
      <c r="C353" s="359" t="s">
        <v>1229</v>
      </c>
      <c r="D353" s="368" t="s">
        <v>1218</v>
      </c>
      <c r="E353" s="376"/>
      <c r="F353" s="355">
        <v>0</v>
      </c>
      <c r="G353" s="355">
        <v>0</v>
      </c>
      <c r="H353" s="355">
        <v>0</v>
      </c>
      <c r="I353" s="355">
        <v>0</v>
      </c>
      <c r="J353" s="355">
        <v>0</v>
      </c>
      <c r="K353" s="355">
        <v>0</v>
      </c>
      <c r="L353" s="398">
        <v>0</v>
      </c>
      <c r="M353" s="355">
        <v>0</v>
      </c>
      <c r="N353" s="355">
        <v>0</v>
      </c>
      <c r="O353" s="355">
        <v>0</v>
      </c>
      <c r="P353" s="412" t="e">
        <f t="shared" si="71"/>
        <v>#DIV/0!</v>
      </c>
    </row>
    <row r="354" spans="1:16" ht="25.5" hidden="1" customHeight="1" x14ac:dyDescent="0.25">
      <c r="A354" s="717" t="s">
        <v>602</v>
      </c>
      <c r="B354" s="717"/>
      <c r="C354" s="359" t="s">
        <v>1230</v>
      </c>
      <c r="D354" s="368" t="s">
        <v>1218</v>
      </c>
      <c r="E354" s="376"/>
      <c r="F354" s="355">
        <v>0</v>
      </c>
      <c r="G354" s="355">
        <v>0</v>
      </c>
      <c r="H354" s="355">
        <v>0</v>
      </c>
      <c r="I354" s="355">
        <v>0</v>
      </c>
      <c r="J354" s="355">
        <v>0</v>
      </c>
      <c r="K354" s="355">
        <v>0</v>
      </c>
      <c r="L354" s="398">
        <v>0</v>
      </c>
      <c r="M354" s="355">
        <v>0</v>
      </c>
      <c r="N354" s="355">
        <v>0</v>
      </c>
      <c r="O354" s="355">
        <v>0</v>
      </c>
      <c r="P354" s="412" t="e">
        <f t="shared" si="71"/>
        <v>#DIV/0!</v>
      </c>
    </row>
    <row r="355" spans="1:16" ht="15.75" hidden="1" customHeight="1" x14ac:dyDescent="0.25">
      <c r="A355" s="717" t="s">
        <v>604</v>
      </c>
      <c r="B355" s="717"/>
      <c r="C355" s="359" t="s">
        <v>1231</v>
      </c>
      <c r="D355" s="368" t="s">
        <v>1218</v>
      </c>
      <c r="E355" s="376"/>
      <c r="F355" s="355">
        <v>0</v>
      </c>
      <c r="G355" s="355">
        <v>0</v>
      </c>
      <c r="H355" s="355">
        <v>0</v>
      </c>
      <c r="I355" s="355">
        <v>0</v>
      </c>
      <c r="J355" s="355">
        <v>0</v>
      </c>
      <c r="K355" s="355">
        <v>0</v>
      </c>
      <c r="L355" s="398">
        <v>0</v>
      </c>
      <c r="M355" s="355">
        <v>0</v>
      </c>
      <c r="N355" s="355">
        <v>0</v>
      </c>
      <c r="O355" s="355">
        <v>0</v>
      </c>
      <c r="P355" s="412" t="e">
        <f t="shared" si="71"/>
        <v>#DIV/0!</v>
      </c>
    </row>
    <row r="356" spans="1:16" ht="25.5" hidden="1" customHeight="1" x14ac:dyDescent="0.25">
      <c r="A356" s="717" t="s">
        <v>606</v>
      </c>
      <c r="B356" s="717"/>
      <c r="C356" s="359" t="s">
        <v>1232</v>
      </c>
      <c r="D356" s="368" t="s">
        <v>1218</v>
      </c>
      <c r="E356" s="376"/>
      <c r="F356" s="355">
        <v>0</v>
      </c>
      <c r="G356" s="355">
        <v>0</v>
      </c>
      <c r="H356" s="355">
        <v>0</v>
      </c>
      <c r="I356" s="355">
        <v>0</v>
      </c>
      <c r="J356" s="355">
        <v>0</v>
      </c>
      <c r="K356" s="355">
        <v>0</v>
      </c>
      <c r="L356" s="398">
        <v>0</v>
      </c>
      <c r="M356" s="355">
        <v>0</v>
      </c>
      <c r="N356" s="355">
        <v>0</v>
      </c>
      <c r="O356" s="355">
        <v>0</v>
      </c>
      <c r="P356" s="412" t="e">
        <f t="shared" si="71"/>
        <v>#DIV/0!</v>
      </c>
    </row>
    <row r="357" spans="1:16" ht="15.75" hidden="1" customHeight="1" x14ac:dyDescent="0.25">
      <c r="A357" s="717" t="s">
        <v>608</v>
      </c>
      <c r="B357" s="717"/>
      <c r="C357" s="359" t="s">
        <v>1233</v>
      </c>
      <c r="D357" s="368" t="s">
        <v>1218</v>
      </c>
      <c r="E357" s="376"/>
      <c r="F357" s="355">
        <v>0</v>
      </c>
      <c r="G357" s="355">
        <v>0</v>
      </c>
      <c r="H357" s="355">
        <v>0</v>
      </c>
      <c r="I357" s="355">
        <v>0</v>
      </c>
      <c r="J357" s="355">
        <v>0</v>
      </c>
      <c r="K357" s="355">
        <v>0</v>
      </c>
      <c r="L357" s="398">
        <v>0</v>
      </c>
      <c r="M357" s="355">
        <v>0</v>
      </c>
      <c r="N357" s="355">
        <v>0</v>
      </c>
      <c r="O357" s="355">
        <v>0</v>
      </c>
      <c r="P357" s="412" t="e">
        <f t="shared" si="71"/>
        <v>#DIV/0!</v>
      </c>
    </row>
    <row r="358" spans="1:16" ht="25.5" hidden="1" customHeight="1" x14ac:dyDescent="0.25">
      <c r="A358" s="717" t="s">
        <v>610</v>
      </c>
      <c r="B358" s="717"/>
      <c r="C358" s="359" t="s">
        <v>1234</v>
      </c>
      <c r="D358" s="368" t="s">
        <v>1218</v>
      </c>
      <c r="E358" s="376"/>
      <c r="F358" s="355">
        <v>0</v>
      </c>
      <c r="G358" s="355">
        <v>0</v>
      </c>
      <c r="H358" s="355">
        <v>0</v>
      </c>
      <c r="I358" s="355">
        <v>0</v>
      </c>
      <c r="J358" s="355">
        <v>0</v>
      </c>
      <c r="K358" s="355">
        <v>0</v>
      </c>
      <c r="L358" s="398">
        <v>0</v>
      </c>
      <c r="M358" s="355">
        <v>0</v>
      </c>
      <c r="N358" s="355">
        <v>0</v>
      </c>
      <c r="O358" s="355">
        <v>0</v>
      </c>
      <c r="P358" s="412" t="e">
        <f t="shared" si="71"/>
        <v>#DIV/0!</v>
      </c>
    </row>
    <row r="359" spans="1:16" ht="15.75" hidden="1" customHeight="1" x14ac:dyDescent="0.25">
      <c r="A359" s="695" t="s">
        <v>612</v>
      </c>
      <c r="B359" s="695"/>
      <c r="C359" s="378" t="s">
        <v>1235</v>
      </c>
      <c r="D359" s="372" t="s">
        <v>1236</v>
      </c>
      <c r="E359" s="379"/>
      <c r="F359" s="355">
        <v>0</v>
      </c>
      <c r="G359" s="355">
        <v>0</v>
      </c>
      <c r="H359" s="355">
        <v>0</v>
      </c>
      <c r="I359" s="355">
        <v>0</v>
      </c>
      <c r="J359" s="355">
        <v>0</v>
      </c>
      <c r="K359" s="355">
        <v>0</v>
      </c>
      <c r="L359" s="398">
        <v>0</v>
      </c>
      <c r="M359" s="355">
        <v>0</v>
      </c>
      <c r="N359" s="355">
        <v>0</v>
      </c>
      <c r="O359" s="355">
        <v>0</v>
      </c>
      <c r="P359" s="412" t="e">
        <f t="shared" si="71"/>
        <v>#DIV/0!</v>
      </c>
    </row>
    <row r="360" spans="1:16" ht="25.5" hidden="1" customHeight="1" x14ac:dyDescent="0.25">
      <c r="A360" s="717" t="s">
        <v>614</v>
      </c>
      <c r="B360" s="717"/>
      <c r="C360" s="359" t="s">
        <v>1237</v>
      </c>
      <c r="D360" s="368" t="s">
        <v>1236</v>
      </c>
      <c r="E360" s="376"/>
      <c r="F360" s="355">
        <v>0</v>
      </c>
      <c r="G360" s="355">
        <v>0</v>
      </c>
      <c r="H360" s="355">
        <v>0</v>
      </c>
      <c r="I360" s="355">
        <v>0</v>
      </c>
      <c r="J360" s="355">
        <v>0</v>
      </c>
      <c r="K360" s="355">
        <v>0</v>
      </c>
      <c r="L360" s="398">
        <v>0</v>
      </c>
      <c r="M360" s="355">
        <v>0</v>
      </c>
      <c r="N360" s="355">
        <v>0</v>
      </c>
      <c r="O360" s="355">
        <v>0</v>
      </c>
      <c r="P360" s="412" t="e">
        <f t="shared" si="71"/>
        <v>#DIV/0!</v>
      </c>
    </row>
    <row r="361" spans="1:16" ht="15.75" hidden="1" customHeight="1" x14ac:dyDescent="0.25">
      <c r="A361" s="717" t="s">
        <v>616</v>
      </c>
      <c r="B361" s="717"/>
      <c r="C361" s="359" t="s">
        <v>1238</v>
      </c>
      <c r="D361" s="368" t="s">
        <v>1236</v>
      </c>
      <c r="E361" s="376"/>
      <c r="F361" s="355">
        <v>0</v>
      </c>
      <c r="G361" s="355">
        <v>0</v>
      </c>
      <c r="H361" s="355">
        <v>0</v>
      </c>
      <c r="I361" s="355">
        <v>0</v>
      </c>
      <c r="J361" s="355">
        <v>0</v>
      </c>
      <c r="K361" s="355">
        <v>0</v>
      </c>
      <c r="L361" s="398">
        <v>0</v>
      </c>
      <c r="M361" s="355">
        <v>0</v>
      </c>
      <c r="N361" s="355">
        <v>0</v>
      </c>
      <c r="O361" s="355">
        <v>0</v>
      </c>
      <c r="P361" s="412" t="e">
        <f t="shared" si="71"/>
        <v>#DIV/0!</v>
      </c>
    </row>
    <row r="362" spans="1:16" ht="15.75" hidden="1" customHeight="1" x14ac:dyDescent="0.25">
      <c r="A362" s="717" t="s">
        <v>749</v>
      </c>
      <c r="B362" s="717"/>
      <c r="C362" s="359" t="s">
        <v>1239</v>
      </c>
      <c r="D362" s="368" t="s">
        <v>1236</v>
      </c>
      <c r="E362" s="376"/>
      <c r="F362" s="355">
        <v>0</v>
      </c>
      <c r="G362" s="355">
        <v>0</v>
      </c>
      <c r="H362" s="355">
        <v>0</v>
      </c>
      <c r="I362" s="355">
        <v>0</v>
      </c>
      <c r="J362" s="355">
        <v>0</v>
      </c>
      <c r="K362" s="355">
        <v>0</v>
      </c>
      <c r="L362" s="398">
        <v>0</v>
      </c>
      <c r="M362" s="355">
        <v>0</v>
      </c>
      <c r="N362" s="355">
        <v>0</v>
      </c>
      <c r="O362" s="355">
        <v>0</v>
      </c>
      <c r="P362" s="412" t="e">
        <f t="shared" si="71"/>
        <v>#DIV/0!</v>
      </c>
    </row>
    <row r="363" spans="1:16" ht="25.5" hidden="1" customHeight="1" x14ac:dyDescent="0.25">
      <c r="A363" s="718" t="s">
        <v>751</v>
      </c>
      <c r="B363" s="718"/>
      <c r="C363" s="359" t="s">
        <v>1240</v>
      </c>
      <c r="D363" s="377" t="s">
        <v>1241</v>
      </c>
      <c r="E363" s="376"/>
      <c r="F363" s="355">
        <v>0</v>
      </c>
      <c r="G363" s="355">
        <v>0</v>
      </c>
      <c r="H363" s="355">
        <v>0</v>
      </c>
      <c r="I363" s="355">
        <v>0</v>
      </c>
      <c r="J363" s="355">
        <v>0</v>
      </c>
      <c r="K363" s="355">
        <v>0</v>
      </c>
      <c r="L363" s="398">
        <v>0</v>
      </c>
      <c r="M363" s="355">
        <v>0</v>
      </c>
      <c r="N363" s="355">
        <v>0</v>
      </c>
      <c r="O363" s="355">
        <v>0</v>
      </c>
      <c r="P363" s="412" t="e">
        <f t="shared" si="71"/>
        <v>#DIV/0!</v>
      </c>
    </row>
    <row r="364" spans="1:16" ht="15.75" hidden="1" customHeight="1" x14ac:dyDescent="0.25">
      <c r="A364" s="717" t="s">
        <v>1242</v>
      </c>
      <c r="B364" s="717"/>
      <c r="C364" s="370" t="s">
        <v>1243</v>
      </c>
      <c r="D364" s="368" t="s">
        <v>1241</v>
      </c>
      <c r="E364" s="371"/>
      <c r="F364" s="355">
        <v>0</v>
      </c>
      <c r="G364" s="355">
        <v>0</v>
      </c>
      <c r="H364" s="355">
        <v>0</v>
      </c>
      <c r="I364" s="355">
        <v>0</v>
      </c>
      <c r="J364" s="355">
        <v>0</v>
      </c>
      <c r="K364" s="355">
        <v>0</v>
      </c>
      <c r="L364" s="398">
        <v>0</v>
      </c>
      <c r="M364" s="355">
        <v>0</v>
      </c>
      <c r="N364" s="355">
        <v>0</v>
      </c>
      <c r="O364" s="355">
        <v>0</v>
      </c>
      <c r="P364" s="412" t="e">
        <f t="shared" si="71"/>
        <v>#DIV/0!</v>
      </c>
    </row>
    <row r="365" spans="1:16" ht="15.75" hidden="1" customHeight="1" x14ac:dyDescent="0.25">
      <c r="A365" s="717" t="s">
        <v>755</v>
      </c>
      <c r="B365" s="717"/>
      <c r="C365" s="359" t="s">
        <v>1244</v>
      </c>
      <c r="D365" s="368" t="s">
        <v>1241</v>
      </c>
      <c r="E365" s="376"/>
      <c r="F365" s="355">
        <v>0</v>
      </c>
      <c r="G365" s="355">
        <v>0</v>
      </c>
      <c r="H365" s="355">
        <v>0</v>
      </c>
      <c r="I365" s="355">
        <v>0</v>
      </c>
      <c r="J365" s="355">
        <v>0</v>
      </c>
      <c r="K365" s="355">
        <v>0</v>
      </c>
      <c r="L365" s="398">
        <v>0</v>
      </c>
      <c r="M365" s="355">
        <v>0</v>
      </c>
      <c r="N365" s="355">
        <v>0</v>
      </c>
      <c r="O365" s="355">
        <v>0</v>
      </c>
      <c r="P365" s="412" t="e">
        <f t="shared" si="71"/>
        <v>#DIV/0!</v>
      </c>
    </row>
    <row r="366" spans="1:16" ht="15.75" hidden="1" customHeight="1" x14ac:dyDescent="0.25">
      <c r="A366" s="717" t="s">
        <v>757</v>
      </c>
      <c r="B366" s="717"/>
      <c r="C366" s="359" t="s">
        <v>1245</v>
      </c>
      <c r="D366" s="368" t="s">
        <v>1241</v>
      </c>
      <c r="E366" s="376"/>
      <c r="F366" s="355">
        <v>0</v>
      </c>
      <c r="G366" s="355">
        <v>0</v>
      </c>
      <c r="H366" s="355">
        <v>0</v>
      </c>
      <c r="I366" s="355">
        <v>0</v>
      </c>
      <c r="J366" s="355">
        <v>0</v>
      </c>
      <c r="K366" s="355">
        <v>0</v>
      </c>
      <c r="L366" s="398">
        <v>0</v>
      </c>
      <c r="M366" s="355">
        <v>0</v>
      </c>
      <c r="N366" s="355">
        <v>0</v>
      </c>
      <c r="O366" s="355">
        <v>0</v>
      </c>
      <c r="P366" s="412" t="e">
        <f t="shared" si="71"/>
        <v>#DIV/0!</v>
      </c>
    </row>
    <row r="367" spans="1:16" ht="15.75" hidden="1" customHeight="1" x14ac:dyDescent="0.25">
      <c r="A367" s="717" t="s">
        <v>759</v>
      </c>
      <c r="B367" s="717"/>
      <c r="C367" s="359" t="s">
        <v>1246</v>
      </c>
      <c r="D367" s="368" t="s">
        <v>1241</v>
      </c>
      <c r="E367" s="376"/>
      <c r="F367" s="355">
        <v>0</v>
      </c>
      <c r="G367" s="355">
        <v>0</v>
      </c>
      <c r="H367" s="355">
        <v>0</v>
      </c>
      <c r="I367" s="355">
        <v>0</v>
      </c>
      <c r="J367" s="355">
        <v>0</v>
      </c>
      <c r="K367" s="355">
        <v>0</v>
      </c>
      <c r="L367" s="398">
        <v>0</v>
      </c>
      <c r="M367" s="355">
        <v>0</v>
      </c>
      <c r="N367" s="355">
        <v>0</v>
      </c>
      <c r="O367" s="355">
        <v>0</v>
      </c>
      <c r="P367" s="412" t="e">
        <f t="shared" si="71"/>
        <v>#DIV/0!</v>
      </c>
    </row>
    <row r="368" spans="1:16" ht="25.5" hidden="1" customHeight="1" x14ac:dyDescent="0.25">
      <c r="A368" s="717" t="s">
        <v>761</v>
      </c>
      <c r="B368" s="717"/>
      <c r="C368" s="359" t="s">
        <v>1247</v>
      </c>
      <c r="D368" s="368" t="s">
        <v>1241</v>
      </c>
      <c r="E368" s="376"/>
      <c r="F368" s="355">
        <v>0</v>
      </c>
      <c r="G368" s="355">
        <v>0</v>
      </c>
      <c r="H368" s="355">
        <v>0</v>
      </c>
      <c r="I368" s="355">
        <v>0</v>
      </c>
      <c r="J368" s="355">
        <v>0</v>
      </c>
      <c r="K368" s="355">
        <v>0</v>
      </c>
      <c r="L368" s="398">
        <v>0</v>
      </c>
      <c r="M368" s="355">
        <v>0</v>
      </c>
      <c r="N368" s="355">
        <v>0</v>
      </c>
      <c r="O368" s="355">
        <v>0</v>
      </c>
      <c r="P368" s="412" t="e">
        <f t="shared" si="71"/>
        <v>#DIV/0!</v>
      </c>
    </row>
    <row r="369" spans="1:16" ht="25.5" hidden="1" customHeight="1" x14ac:dyDescent="0.25">
      <c r="A369" s="717" t="s">
        <v>763</v>
      </c>
      <c r="B369" s="717"/>
      <c r="C369" s="359" t="s">
        <v>1248</v>
      </c>
      <c r="D369" s="368" t="s">
        <v>1241</v>
      </c>
      <c r="E369" s="376"/>
      <c r="F369" s="355">
        <v>0</v>
      </c>
      <c r="G369" s="355">
        <v>0</v>
      </c>
      <c r="H369" s="355">
        <v>0</v>
      </c>
      <c r="I369" s="355">
        <v>0</v>
      </c>
      <c r="J369" s="355">
        <v>0</v>
      </c>
      <c r="K369" s="355">
        <v>0</v>
      </c>
      <c r="L369" s="398">
        <v>0</v>
      </c>
      <c r="M369" s="355">
        <v>0</v>
      </c>
      <c r="N369" s="355">
        <v>0</v>
      </c>
      <c r="O369" s="355">
        <v>0</v>
      </c>
      <c r="P369" s="412" t="e">
        <f t="shared" si="71"/>
        <v>#DIV/0!</v>
      </c>
    </row>
    <row r="370" spans="1:16" ht="15.75" hidden="1" customHeight="1" x14ac:dyDescent="0.25">
      <c r="A370" s="717" t="s">
        <v>765</v>
      </c>
      <c r="B370" s="717"/>
      <c r="C370" s="359" t="s">
        <v>1249</v>
      </c>
      <c r="D370" s="368" t="s">
        <v>1241</v>
      </c>
      <c r="E370" s="376"/>
      <c r="F370" s="355">
        <v>0</v>
      </c>
      <c r="G370" s="355">
        <v>0</v>
      </c>
      <c r="H370" s="355">
        <v>0</v>
      </c>
      <c r="I370" s="355">
        <v>0</v>
      </c>
      <c r="J370" s="355">
        <v>0</v>
      </c>
      <c r="K370" s="355">
        <v>0</v>
      </c>
      <c r="L370" s="398">
        <v>0</v>
      </c>
      <c r="M370" s="355">
        <v>0</v>
      </c>
      <c r="N370" s="355">
        <v>0</v>
      </c>
      <c r="O370" s="355">
        <v>0</v>
      </c>
      <c r="P370" s="412" t="e">
        <f t="shared" si="71"/>
        <v>#DIV/0!</v>
      </c>
    </row>
    <row r="371" spans="1:16" ht="15.75" hidden="1" customHeight="1" x14ac:dyDescent="0.25">
      <c r="A371" s="717" t="s">
        <v>767</v>
      </c>
      <c r="B371" s="717"/>
      <c r="C371" s="359" t="s">
        <v>1250</v>
      </c>
      <c r="D371" s="368" t="s">
        <v>1241</v>
      </c>
      <c r="E371" s="376"/>
      <c r="F371" s="355">
        <v>0</v>
      </c>
      <c r="G371" s="355">
        <v>0</v>
      </c>
      <c r="H371" s="355">
        <v>0</v>
      </c>
      <c r="I371" s="355">
        <v>0</v>
      </c>
      <c r="J371" s="355">
        <v>0</v>
      </c>
      <c r="K371" s="355">
        <v>0</v>
      </c>
      <c r="L371" s="398">
        <v>0</v>
      </c>
      <c r="M371" s="355">
        <v>0</v>
      </c>
      <c r="N371" s="355">
        <v>0</v>
      </c>
      <c r="O371" s="355">
        <v>0</v>
      </c>
      <c r="P371" s="412" t="e">
        <f t="shared" si="71"/>
        <v>#DIV/0!</v>
      </c>
    </row>
    <row r="372" spans="1:16" ht="15.75" hidden="1" customHeight="1" x14ac:dyDescent="0.25">
      <c r="A372" s="717" t="s">
        <v>769</v>
      </c>
      <c r="B372" s="717"/>
      <c r="C372" s="359" t="s">
        <v>1251</v>
      </c>
      <c r="D372" s="368" t="s">
        <v>1241</v>
      </c>
      <c r="E372" s="376"/>
      <c r="F372" s="355">
        <v>0</v>
      </c>
      <c r="G372" s="355">
        <v>0</v>
      </c>
      <c r="H372" s="355">
        <v>0</v>
      </c>
      <c r="I372" s="355">
        <v>0</v>
      </c>
      <c r="J372" s="355">
        <v>0</v>
      </c>
      <c r="K372" s="355">
        <v>0</v>
      </c>
      <c r="L372" s="398">
        <v>0</v>
      </c>
      <c r="M372" s="355">
        <v>0</v>
      </c>
      <c r="N372" s="355">
        <v>0</v>
      </c>
      <c r="O372" s="355">
        <v>0</v>
      </c>
      <c r="P372" s="412" t="e">
        <f t="shared" si="71"/>
        <v>#DIV/0!</v>
      </c>
    </row>
    <row r="373" spans="1:16" ht="25.5" hidden="1" customHeight="1" x14ac:dyDescent="0.25">
      <c r="A373" s="718" t="s">
        <v>772</v>
      </c>
      <c r="B373" s="718"/>
      <c r="C373" s="363" t="s">
        <v>1252</v>
      </c>
      <c r="D373" s="377" t="s">
        <v>1253</v>
      </c>
      <c r="E373" s="380"/>
      <c r="F373" s="355">
        <v>0</v>
      </c>
      <c r="G373" s="355">
        <v>0</v>
      </c>
      <c r="H373" s="355">
        <v>0</v>
      </c>
      <c r="I373" s="355">
        <v>0</v>
      </c>
      <c r="J373" s="355">
        <v>0</v>
      </c>
      <c r="K373" s="355">
        <v>0</v>
      </c>
      <c r="L373" s="398">
        <v>0</v>
      </c>
      <c r="M373" s="355">
        <v>0</v>
      </c>
      <c r="N373" s="355">
        <v>0</v>
      </c>
      <c r="O373" s="355">
        <v>0</v>
      </c>
      <c r="P373" s="412" t="e">
        <f t="shared" si="71"/>
        <v>#DIV/0!</v>
      </c>
    </row>
    <row r="374" spans="1:16" ht="51" hidden="1" customHeight="1" x14ac:dyDescent="0.25">
      <c r="A374" s="717" t="s">
        <v>775</v>
      </c>
      <c r="B374" s="717"/>
      <c r="C374" s="359" t="s">
        <v>1254</v>
      </c>
      <c r="D374" s="368" t="s">
        <v>1253</v>
      </c>
      <c r="E374" s="376"/>
      <c r="F374" s="355">
        <v>0</v>
      </c>
      <c r="G374" s="355">
        <v>0</v>
      </c>
      <c r="H374" s="355">
        <v>0</v>
      </c>
      <c r="I374" s="355">
        <v>0</v>
      </c>
      <c r="J374" s="355">
        <v>0</v>
      </c>
      <c r="K374" s="355">
        <v>0</v>
      </c>
      <c r="L374" s="398">
        <v>0</v>
      </c>
      <c r="M374" s="355">
        <v>0</v>
      </c>
      <c r="N374" s="355">
        <v>0</v>
      </c>
      <c r="O374" s="355">
        <v>0</v>
      </c>
      <c r="P374" s="412" t="e">
        <f t="shared" si="71"/>
        <v>#DIV/0!</v>
      </c>
    </row>
    <row r="375" spans="1:16" ht="25.5" hidden="1" customHeight="1" x14ac:dyDescent="0.25">
      <c r="A375" s="717" t="s">
        <v>777</v>
      </c>
      <c r="B375" s="717"/>
      <c r="C375" s="359" t="s">
        <v>1255</v>
      </c>
      <c r="D375" s="368" t="s">
        <v>1253</v>
      </c>
      <c r="E375" s="376"/>
      <c r="F375" s="355">
        <v>0</v>
      </c>
      <c r="G375" s="355">
        <v>0</v>
      </c>
      <c r="H375" s="355">
        <v>0</v>
      </c>
      <c r="I375" s="355">
        <v>0</v>
      </c>
      <c r="J375" s="355">
        <v>0</v>
      </c>
      <c r="K375" s="355">
        <v>0</v>
      </c>
      <c r="L375" s="398">
        <v>0</v>
      </c>
      <c r="M375" s="355">
        <v>0</v>
      </c>
      <c r="N375" s="355">
        <v>0</v>
      </c>
      <c r="O375" s="355">
        <v>0</v>
      </c>
      <c r="P375" s="412" t="e">
        <f t="shared" si="71"/>
        <v>#DIV/0!</v>
      </c>
    </row>
    <row r="376" spans="1:16" ht="25.5" hidden="1" customHeight="1" x14ac:dyDescent="0.25">
      <c r="A376" s="717" t="s">
        <v>779</v>
      </c>
      <c r="B376" s="717"/>
      <c r="C376" s="359" t="s">
        <v>1256</v>
      </c>
      <c r="D376" s="368" t="s">
        <v>1253</v>
      </c>
      <c r="E376" s="376"/>
      <c r="F376" s="355">
        <v>0</v>
      </c>
      <c r="G376" s="355">
        <v>0</v>
      </c>
      <c r="H376" s="355">
        <v>0</v>
      </c>
      <c r="I376" s="355">
        <v>0</v>
      </c>
      <c r="J376" s="355">
        <v>0</v>
      </c>
      <c r="K376" s="355">
        <v>0</v>
      </c>
      <c r="L376" s="398">
        <v>0</v>
      </c>
      <c r="M376" s="355">
        <v>0</v>
      </c>
      <c r="N376" s="355">
        <v>0</v>
      </c>
      <c r="O376" s="355">
        <v>0</v>
      </c>
      <c r="P376" s="412" t="e">
        <f t="shared" si="71"/>
        <v>#DIV/0!</v>
      </c>
    </row>
    <row r="377" spans="1:16" ht="15.75" hidden="1" customHeight="1" x14ac:dyDescent="0.25">
      <c r="A377" s="717" t="s">
        <v>781</v>
      </c>
      <c r="B377" s="717"/>
      <c r="C377" s="359" t="s">
        <v>1257</v>
      </c>
      <c r="D377" s="368" t="s">
        <v>1253</v>
      </c>
      <c r="E377" s="376"/>
      <c r="F377" s="355">
        <v>0</v>
      </c>
      <c r="G377" s="355">
        <v>0</v>
      </c>
      <c r="H377" s="355">
        <v>0</v>
      </c>
      <c r="I377" s="355">
        <v>0</v>
      </c>
      <c r="J377" s="355">
        <v>0</v>
      </c>
      <c r="K377" s="355">
        <v>0</v>
      </c>
      <c r="L377" s="398">
        <v>0</v>
      </c>
      <c r="M377" s="355">
        <v>0</v>
      </c>
      <c r="N377" s="355">
        <v>0</v>
      </c>
      <c r="O377" s="355">
        <v>0</v>
      </c>
      <c r="P377" s="412" t="e">
        <f t="shared" si="71"/>
        <v>#DIV/0!</v>
      </c>
    </row>
    <row r="378" spans="1:16" ht="15.75" hidden="1" customHeight="1" x14ac:dyDescent="0.25">
      <c r="A378" s="717" t="s">
        <v>783</v>
      </c>
      <c r="B378" s="717"/>
      <c r="C378" s="359" t="s">
        <v>1258</v>
      </c>
      <c r="D378" s="368" t="s">
        <v>1253</v>
      </c>
      <c r="E378" s="376"/>
      <c r="F378" s="355">
        <v>0</v>
      </c>
      <c r="G378" s="355">
        <v>0</v>
      </c>
      <c r="H378" s="355">
        <v>0</v>
      </c>
      <c r="I378" s="355">
        <v>0</v>
      </c>
      <c r="J378" s="355">
        <v>0</v>
      </c>
      <c r="K378" s="355">
        <v>0</v>
      </c>
      <c r="L378" s="398">
        <v>0</v>
      </c>
      <c r="M378" s="355">
        <v>0</v>
      </c>
      <c r="N378" s="355">
        <v>0</v>
      </c>
      <c r="O378" s="355">
        <v>0</v>
      </c>
      <c r="P378" s="412" t="e">
        <f t="shared" si="71"/>
        <v>#DIV/0!</v>
      </c>
    </row>
    <row r="379" spans="1:16" ht="25.5" hidden="1" customHeight="1" x14ac:dyDescent="0.25">
      <c r="A379" s="717" t="s">
        <v>785</v>
      </c>
      <c r="B379" s="717"/>
      <c r="C379" s="359" t="s">
        <v>1259</v>
      </c>
      <c r="D379" s="368" t="s">
        <v>1253</v>
      </c>
      <c r="E379" s="376"/>
      <c r="F379" s="355">
        <v>0</v>
      </c>
      <c r="G379" s="355">
        <v>0</v>
      </c>
      <c r="H379" s="355">
        <v>0</v>
      </c>
      <c r="I379" s="355">
        <v>0</v>
      </c>
      <c r="J379" s="355">
        <v>0</v>
      </c>
      <c r="K379" s="355">
        <v>0</v>
      </c>
      <c r="L379" s="398">
        <v>0</v>
      </c>
      <c r="M379" s="355">
        <v>0</v>
      </c>
      <c r="N379" s="355">
        <v>0</v>
      </c>
      <c r="O379" s="355">
        <v>0</v>
      </c>
      <c r="P379" s="412" t="e">
        <f t="shared" si="71"/>
        <v>#DIV/0!</v>
      </c>
    </row>
    <row r="380" spans="1:16" ht="15.75" hidden="1" customHeight="1" x14ac:dyDescent="0.25">
      <c r="A380" s="717" t="s">
        <v>787</v>
      </c>
      <c r="B380" s="717"/>
      <c r="C380" s="359" t="s">
        <v>1260</v>
      </c>
      <c r="D380" s="368" t="s">
        <v>1253</v>
      </c>
      <c r="E380" s="376"/>
      <c r="F380" s="355">
        <v>0</v>
      </c>
      <c r="G380" s="355">
        <v>0</v>
      </c>
      <c r="H380" s="355">
        <v>0</v>
      </c>
      <c r="I380" s="355">
        <v>0</v>
      </c>
      <c r="J380" s="355">
        <v>0</v>
      </c>
      <c r="K380" s="355">
        <v>0</v>
      </c>
      <c r="L380" s="398">
        <v>0</v>
      </c>
      <c r="M380" s="355">
        <v>0</v>
      </c>
      <c r="N380" s="355">
        <v>0</v>
      </c>
      <c r="O380" s="355">
        <v>0</v>
      </c>
      <c r="P380" s="412" t="e">
        <f t="shared" si="71"/>
        <v>#DIV/0!</v>
      </c>
    </row>
    <row r="381" spans="1:16" ht="25.5" hidden="1" customHeight="1" x14ac:dyDescent="0.25">
      <c r="A381" s="717" t="s">
        <v>790</v>
      </c>
      <c r="B381" s="717"/>
      <c r="C381" s="359" t="s">
        <v>1261</v>
      </c>
      <c r="D381" s="368" t="s">
        <v>1253</v>
      </c>
      <c r="E381" s="376"/>
      <c r="F381" s="355">
        <v>0</v>
      </c>
      <c r="G381" s="355">
        <v>0</v>
      </c>
      <c r="H381" s="355">
        <v>0</v>
      </c>
      <c r="I381" s="355">
        <v>0</v>
      </c>
      <c r="J381" s="355">
        <v>0</v>
      </c>
      <c r="K381" s="355">
        <v>0</v>
      </c>
      <c r="L381" s="398">
        <v>0</v>
      </c>
      <c r="M381" s="355">
        <v>0</v>
      </c>
      <c r="N381" s="355">
        <v>0</v>
      </c>
      <c r="O381" s="355">
        <v>0</v>
      </c>
      <c r="P381" s="412" t="e">
        <f t="shared" si="71"/>
        <v>#DIV/0!</v>
      </c>
    </row>
    <row r="382" spans="1:16" ht="15.75" hidden="1" customHeight="1" x14ac:dyDescent="0.25">
      <c r="A382" s="717" t="s">
        <v>792</v>
      </c>
      <c r="B382" s="717"/>
      <c r="C382" s="359" t="s">
        <v>1262</v>
      </c>
      <c r="D382" s="368" t="s">
        <v>1253</v>
      </c>
      <c r="E382" s="376"/>
      <c r="F382" s="355">
        <v>0</v>
      </c>
      <c r="G382" s="355">
        <v>0</v>
      </c>
      <c r="H382" s="355">
        <v>0</v>
      </c>
      <c r="I382" s="355">
        <v>0</v>
      </c>
      <c r="J382" s="355">
        <v>0</v>
      </c>
      <c r="K382" s="355">
        <v>0</v>
      </c>
      <c r="L382" s="398">
        <v>0</v>
      </c>
      <c r="M382" s="355">
        <v>0</v>
      </c>
      <c r="N382" s="355">
        <v>0</v>
      </c>
      <c r="O382" s="355">
        <v>0</v>
      </c>
      <c r="P382" s="412" t="e">
        <f t="shared" si="71"/>
        <v>#DIV/0!</v>
      </c>
    </row>
    <row r="383" spans="1:16" ht="15.75" hidden="1" customHeight="1" x14ac:dyDescent="0.25">
      <c r="A383" s="718" t="s">
        <v>794</v>
      </c>
      <c r="B383" s="718"/>
      <c r="C383" s="359" t="s">
        <v>1263</v>
      </c>
      <c r="D383" s="377" t="s">
        <v>1264</v>
      </c>
      <c r="E383" s="376"/>
      <c r="F383" s="355">
        <v>0</v>
      </c>
      <c r="G383" s="355">
        <v>0</v>
      </c>
      <c r="H383" s="355">
        <v>0</v>
      </c>
      <c r="I383" s="355">
        <v>0</v>
      </c>
      <c r="J383" s="355">
        <v>0</v>
      </c>
      <c r="K383" s="355">
        <v>0</v>
      </c>
      <c r="L383" s="398">
        <v>0</v>
      </c>
      <c r="M383" s="355">
        <v>0</v>
      </c>
      <c r="N383" s="355">
        <v>0</v>
      </c>
      <c r="O383" s="355">
        <v>0</v>
      </c>
      <c r="P383" s="412" t="e">
        <f t="shared" si="71"/>
        <v>#DIV/0!</v>
      </c>
    </row>
    <row r="384" spans="1:16" ht="15.75" hidden="1" customHeight="1" x14ac:dyDescent="0.25">
      <c r="A384" s="717" t="s">
        <v>796</v>
      </c>
      <c r="B384" s="717"/>
      <c r="C384" s="359" t="s">
        <v>1265</v>
      </c>
      <c r="D384" s="368" t="s">
        <v>1264</v>
      </c>
      <c r="E384" s="376"/>
      <c r="F384" s="355">
        <v>0</v>
      </c>
      <c r="G384" s="355">
        <v>0</v>
      </c>
      <c r="H384" s="355">
        <v>0</v>
      </c>
      <c r="I384" s="355">
        <v>0</v>
      </c>
      <c r="J384" s="355">
        <v>0</v>
      </c>
      <c r="K384" s="355">
        <v>0</v>
      </c>
      <c r="L384" s="398">
        <v>0</v>
      </c>
      <c r="M384" s="355">
        <v>0</v>
      </c>
      <c r="N384" s="355">
        <v>0</v>
      </c>
      <c r="O384" s="355">
        <v>0</v>
      </c>
      <c r="P384" s="412" t="e">
        <f t="shared" si="71"/>
        <v>#DIV/0!</v>
      </c>
    </row>
    <row r="385" spans="1:16" ht="15.75" hidden="1" customHeight="1" x14ac:dyDescent="0.25">
      <c r="A385" s="717" t="s">
        <v>798</v>
      </c>
      <c r="B385" s="717"/>
      <c r="C385" s="359" t="s">
        <v>1266</v>
      </c>
      <c r="D385" s="368" t="s">
        <v>1264</v>
      </c>
      <c r="E385" s="376"/>
      <c r="F385" s="355">
        <v>0</v>
      </c>
      <c r="G385" s="355">
        <v>0</v>
      </c>
      <c r="H385" s="355">
        <v>0</v>
      </c>
      <c r="I385" s="355">
        <v>0</v>
      </c>
      <c r="J385" s="355">
        <v>0</v>
      </c>
      <c r="K385" s="355">
        <v>0</v>
      </c>
      <c r="L385" s="398">
        <v>0</v>
      </c>
      <c r="M385" s="355">
        <v>0</v>
      </c>
      <c r="N385" s="355">
        <v>0</v>
      </c>
      <c r="O385" s="355">
        <v>0</v>
      </c>
      <c r="P385" s="412" t="e">
        <f t="shared" si="71"/>
        <v>#DIV/0!</v>
      </c>
    </row>
    <row r="386" spans="1:16" ht="25.5" hidden="1" customHeight="1" x14ac:dyDescent="0.25">
      <c r="A386" s="717" t="s">
        <v>800</v>
      </c>
      <c r="B386" s="717"/>
      <c r="C386" s="359" t="s">
        <v>1267</v>
      </c>
      <c r="D386" s="368" t="s">
        <v>1264</v>
      </c>
      <c r="E386" s="376"/>
      <c r="F386" s="355">
        <v>0</v>
      </c>
      <c r="G386" s="355">
        <v>0</v>
      </c>
      <c r="H386" s="355">
        <v>0</v>
      </c>
      <c r="I386" s="355">
        <v>0</v>
      </c>
      <c r="J386" s="355">
        <v>0</v>
      </c>
      <c r="K386" s="355">
        <v>0</v>
      </c>
      <c r="L386" s="398">
        <v>0</v>
      </c>
      <c r="M386" s="355">
        <v>0</v>
      </c>
      <c r="N386" s="355">
        <v>0</v>
      </c>
      <c r="O386" s="355">
        <v>0</v>
      </c>
      <c r="P386" s="412" t="e">
        <f t="shared" si="71"/>
        <v>#DIV/0!</v>
      </c>
    </row>
    <row r="387" spans="1:16" ht="25.5" hidden="1" customHeight="1" x14ac:dyDescent="0.25">
      <c r="A387" s="717" t="s">
        <v>802</v>
      </c>
      <c r="B387" s="717"/>
      <c r="C387" s="359" t="s">
        <v>1268</v>
      </c>
      <c r="D387" s="368" t="s">
        <v>1264</v>
      </c>
      <c r="E387" s="376"/>
      <c r="F387" s="355">
        <v>0</v>
      </c>
      <c r="G387" s="355">
        <v>0</v>
      </c>
      <c r="H387" s="355">
        <v>0</v>
      </c>
      <c r="I387" s="355">
        <v>0</v>
      </c>
      <c r="J387" s="355">
        <v>0</v>
      </c>
      <c r="K387" s="355">
        <v>0</v>
      </c>
      <c r="L387" s="398">
        <v>0</v>
      </c>
      <c r="M387" s="355">
        <v>0</v>
      </c>
      <c r="N387" s="355">
        <v>0</v>
      </c>
      <c r="O387" s="355">
        <v>0</v>
      </c>
      <c r="P387" s="412" t="e">
        <f t="shared" si="71"/>
        <v>#DIV/0!</v>
      </c>
    </row>
    <row r="388" spans="1:16" ht="25.5" hidden="1" customHeight="1" x14ac:dyDescent="0.25">
      <c r="A388" s="717" t="s">
        <v>805</v>
      </c>
      <c r="B388" s="717"/>
      <c r="C388" s="359" t="s">
        <v>1269</v>
      </c>
      <c r="D388" s="368" t="s">
        <v>1264</v>
      </c>
      <c r="E388" s="376"/>
      <c r="F388" s="355">
        <v>0</v>
      </c>
      <c r="G388" s="355">
        <v>0</v>
      </c>
      <c r="H388" s="355">
        <v>0</v>
      </c>
      <c r="I388" s="355">
        <v>0</v>
      </c>
      <c r="J388" s="355">
        <v>0</v>
      </c>
      <c r="K388" s="355">
        <v>0</v>
      </c>
      <c r="L388" s="398">
        <v>0</v>
      </c>
      <c r="M388" s="355">
        <v>0</v>
      </c>
      <c r="N388" s="355">
        <v>0</v>
      </c>
      <c r="O388" s="355">
        <v>0</v>
      </c>
      <c r="P388" s="412" t="e">
        <f t="shared" si="71"/>
        <v>#DIV/0!</v>
      </c>
    </row>
    <row r="389" spans="1:16" ht="25.5" hidden="1" customHeight="1" x14ac:dyDescent="0.25">
      <c r="A389" s="717" t="s">
        <v>807</v>
      </c>
      <c r="B389" s="717"/>
      <c r="C389" s="363" t="s">
        <v>1270</v>
      </c>
      <c r="D389" s="368" t="s">
        <v>1264</v>
      </c>
      <c r="E389" s="380"/>
      <c r="F389" s="355">
        <v>0</v>
      </c>
      <c r="G389" s="355">
        <v>0</v>
      </c>
      <c r="H389" s="355">
        <v>0</v>
      </c>
      <c r="I389" s="355">
        <v>0</v>
      </c>
      <c r="J389" s="355">
        <v>0</v>
      </c>
      <c r="K389" s="355">
        <v>0</v>
      </c>
      <c r="L389" s="398">
        <v>0</v>
      </c>
      <c r="M389" s="355">
        <v>0</v>
      </c>
      <c r="N389" s="355">
        <v>0</v>
      </c>
      <c r="O389" s="355">
        <v>0</v>
      </c>
      <c r="P389" s="412" t="e">
        <f t="shared" si="71"/>
        <v>#DIV/0!</v>
      </c>
    </row>
    <row r="390" spans="1:16" ht="15.75" hidden="1" customHeight="1" x14ac:dyDescent="0.25">
      <c r="A390" s="717" t="s">
        <v>809</v>
      </c>
      <c r="B390" s="717"/>
      <c r="C390" s="359" t="s">
        <v>1271</v>
      </c>
      <c r="D390" s="368" t="s">
        <v>1272</v>
      </c>
      <c r="E390" s="376"/>
      <c r="F390" s="355">
        <v>0</v>
      </c>
      <c r="G390" s="355">
        <v>0</v>
      </c>
      <c r="H390" s="355">
        <v>0</v>
      </c>
      <c r="I390" s="355">
        <v>0</v>
      </c>
      <c r="J390" s="355">
        <v>0</v>
      </c>
      <c r="K390" s="355">
        <v>0</v>
      </c>
      <c r="L390" s="398">
        <v>0</v>
      </c>
      <c r="M390" s="355">
        <v>0</v>
      </c>
      <c r="N390" s="355">
        <v>0</v>
      </c>
      <c r="O390" s="355">
        <v>0</v>
      </c>
      <c r="P390" s="412" t="e">
        <f t="shared" si="71"/>
        <v>#DIV/0!</v>
      </c>
    </row>
    <row r="391" spans="1:16" ht="15.75" hidden="1" customHeight="1" x14ac:dyDescent="0.25">
      <c r="A391" s="717" t="s">
        <v>811</v>
      </c>
      <c r="B391" s="717"/>
      <c r="C391" s="359" t="s">
        <v>1273</v>
      </c>
      <c r="D391" s="368" t="s">
        <v>1272</v>
      </c>
      <c r="E391" s="376"/>
      <c r="F391" s="355">
        <v>0</v>
      </c>
      <c r="G391" s="355">
        <v>0</v>
      </c>
      <c r="H391" s="355">
        <v>0</v>
      </c>
      <c r="I391" s="355">
        <v>0</v>
      </c>
      <c r="J391" s="355">
        <v>0</v>
      </c>
      <c r="K391" s="355">
        <v>0</v>
      </c>
      <c r="L391" s="398">
        <v>0</v>
      </c>
      <c r="M391" s="355">
        <v>0</v>
      </c>
      <c r="N391" s="355">
        <v>0</v>
      </c>
      <c r="O391" s="355">
        <v>0</v>
      </c>
      <c r="P391" s="412" t="e">
        <f t="shared" si="71"/>
        <v>#DIV/0!</v>
      </c>
    </row>
    <row r="392" spans="1:16" ht="15.75" hidden="1" customHeight="1" x14ac:dyDescent="0.25">
      <c r="A392" s="717" t="s">
        <v>813</v>
      </c>
      <c r="B392" s="717"/>
      <c r="C392" s="359" t="s">
        <v>1274</v>
      </c>
      <c r="D392" s="368" t="s">
        <v>1272</v>
      </c>
      <c r="E392" s="376"/>
      <c r="F392" s="355">
        <v>0</v>
      </c>
      <c r="G392" s="355">
        <v>0</v>
      </c>
      <c r="H392" s="355">
        <v>0</v>
      </c>
      <c r="I392" s="355">
        <f t="shared" ref="I392" si="72">SUM(I409:I417)</f>
        <v>2675914</v>
      </c>
      <c r="J392" s="355">
        <v>0</v>
      </c>
      <c r="K392" s="355">
        <v>0</v>
      </c>
      <c r="L392" s="398">
        <v>0</v>
      </c>
      <c r="M392" s="355">
        <v>0</v>
      </c>
      <c r="N392" s="355">
        <v>0</v>
      </c>
      <c r="O392" s="355">
        <v>0</v>
      </c>
      <c r="P392" s="412" t="e">
        <f t="shared" si="71"/>
        <v>#DIV/0!</v>
      </c>
    </row>
    <row r="393" spans="1:16" x14ac:dyDescent="0.25">
      <c r="A393" s="718" t="s">
        <v>815</v>
      </c>
      <c r="B393" s="718"/>
      <c r="C393" s="359" t="s">
        <v>1275</v>
      </c>
      <c r="D393" s="377" t="s">
        <v>1276</v>
      </c>
      <c r="E393" s="376"/>
      <c r="F393" s="355">
        <v>660</v>
      </c>
      <c r="G393" s="355">
        <v>0</v>
      </c>
      <c r="H393" s="355">
        <v>660</v>
      </c>
      <c r="I393" s="355">
        <v>0</v>
      </c>
      <c r="J393" s="355">
        <f t="shared" ref="J393:K393" si="73">SUM(J410:J418)</f>
        <v>2591192</v>
      </c>
      <c r="K393" s="355">
        <f t="shared" si="73"/>
        <v>2803790</v>
      </c>
      <c r="L393" s="398">
        <v>3010457</v>
      </c>
      <c r="M393" s="398">
        <v>0</v>
      </c>
      <c r="N393" s="355">
        <v>3010457</v>
      </c>
      <c r="O393" s="355">
        <f>SUM(O409:O418)</f>
        <v>1375250</v>
      </c>
      <c r="P393" s="412">
        <f t="shared" si="71"/>
        <v>0.45682432932940081</v>
      </c>
    </row>
    <row r="394" spans="1:16" ht="15.75" hidden="1" customHeight="1" x14ac:dyDescent="0.25">
      <c r="A394" s="717" t="s">
        <v>817</v>
      </c>
      <c r="B394" s="717"/>
      <c r="C394" s="359" t="s">
        <v>1277</v>
      </c>
      <c r="D394" s="368" t="s">
        <v>1276</v>
      </c>
      <c r="E394" s="376"/>
      <c r="F394" s="355">
        <v>0</v>
      </c>
      <c r="G394" s="355">
        <v>0</v>
      </c>
      <c r="H394" s="355">
        <v>0</v>
      </c>
      <c r="I394" s="355">
        <v>0</v>
      </c>
      <c r="J394" s="355">
        <v>0</v>
      </c>
      <c r="K394" s="355">
        <v>0</v>
      </c>
      <c r="L394" s="398">
        <v>0</v>
      </c>
      <c r="M394" s="355">
        <v>0</v>
      </c>
      <c r="N394" s="355">
        <v>0</v>
      </c>
      <c r="O394" s="355">
        <v>0</v>
      </c>
      <c r="P394" s="412" t="e">
        <f t="shared" si="71"/>
        <v>#DIV/0!</v>
      </c>
    </row>
    <row r="395" spans="1:16" ht="25.5" hidden="1" customHeight="1" x14ac:dyDescent="0.25">
      <c r="A395" s="717" t="s">
        <v>819</v>
      </c>
      <c r="B395" s="717"/>
      <c r="C395" s="359" t="s">
        <v>1278</v>
      </c>
      <c r="D395" s="368" t="s">
        <v>1276</v>
      </c>
      <c r="E395" s="376"/>
      <c r="F395" s="355">
        <v>0</v>
      </c>
      <c r="G395" s="355">
        <v>0</v>
      </c>
      <c r="H395" s="355">
        <v>0</v>
      </c>
      <c r="I395" s="355">
        <v>0</v>
      </c>
      <c r="J395" s="355">
        <v>0</v>
      </c>
      <c r="K395" s="355">
        <v>0</v>
      </c>
      <c r="L395" s="398">
        <v>0</v>
      </c>
      <c r="M395" s="355">
        <v>0</v>
      </c>
      <c r="N395" s="355">
        <v>0</v>
      </c>
      <c r="O395" s="355">
        <v>0</v>
      </c>
      <c r="P395" s="412" t="e">
        <f t="shared" si="71"/>
        <v>#DIV/0!</v>
      </c>
    </row>
    <row r="396" spans="1:16" ht="15.75" hidden="1" customHeight="1" x14ac:dyDescent="0.25">
      <c r="A396" s="717" t="s">
        <v>821</v>
      </c>
      <c r="B396" s="717"/>
      <c r="C396" s="359" t="s">
        <v>1279</v>
      </c>
      <c r="D396" s="368" t="s">
        <v>1276</v>
      </c>
      <c r="E396" s="376"/>
      <c r="F396" s="355">
        <v>0</v>
      </c>
      <c r="G396" s="355">
        <v>0</v>
      </c>
      <c r="H396" s="355">
        <v>0</v>
      </c>
      <c r="I396" s="355">
        <v>0</v>
      </c>
      <c r="J396" s="355">
        <v>0</v>
      </c>
      <c r="K396" s="355">
        <v>0</v>
      </c>
      <c r="L396" s="398">
        <v>0</v>
      </c>
      <c r="M396" s="355">
        <v>0</v>
      </c>
      <c r="N396" s="355">
        <v>0</v>
      </c>
      <c r="O396" s="355">
        <v>0</v>
      </c>
      <c r="P396" s="412" t="e">
        <f t="shared" si="71"/>
        <v>#DIV/0!</v>
      </c>
    </row>
    <row r="397" spans="1:16" ht="15.75" hidden="1" customHeight="1" x14ac:dyDescent="0.25">
      <c r="A397" s="717" t="s">
        <v>1280</v>
      </c>
      <c r="B397" s="717"/>
      <c r="C397" s="359" t="s">
        <v>1281</v>
      </c>
      <c r="D397" s="368" t="s">
        <v>1276</v>
      </c>
      <c r="E397" s="376"/>
      <c r="F397" s="355">
        <v>0</v>
      </c>
      <c r="G397" s="355">
        <v>0</v>
      </c>
      <c r="H397" s="355">
        <v>0</v>
      </c>
      <c r="I397" s="355">
        <v>0</v>
      </c>
      <c r="J397" s="355">
        <v>0</v>
      </c>
      <c r="K397" s="355">
        <v>0</v>
      </c>
      <c r="L397" s="398">
        <v>0</v>
      </c>
      <c r="M397" s="355">
        <v>0</v>
      </c>
      <c r="N397" s="355">
        <v>0</v>
      </c>
      <c r="O397" s="355">
        <v>0</v>
      </c>
      <c r="P397" s="412" t="e">
        <f t="shared" si="71"/>
        <v>#DIV/0!</v>
      </c>
    </row>
    <row r="398" spans="1:16" ht="15.75" hidden="1" customHeight="1" x14ac:dyDescent="0.25">
      <c r="A398" s="717" t="s">
        <v>1282</v>
      </c>
      <c r="B398" s="717"/>
      <c r="C398" s="359" t="s">
        <v>1283</v>
      </c>
      <c r="D398" s="368" t="s">
        <v>1276</v>
      </c>
      <c r="E398" s="376"/>
      <c r="F398" s="355">
        <v>0</v>
      </c>
      <c r="G398" s="355">
        <v>0</v>
      </c>
      <c r="H398" s="355">
        <v>0</v>
      </c>
      <c r="I398" s="355">
        <v>0</v>
      </c>
      <c r="J398" s="355">
        <v>0</v>
      </c>
      <c r="K398" s="355">
        <v>0</v>
      </c>
      <c r="L398" s="398">
        <v>0</v>
      </c>
      <c r="M398" s="355">
        <v>0</v>
      </c>
      <c r="N398" s="355">
        <v>0</v>
      </c>
      <c r="O398" s="355">
        <v>0</v>
      </c>
      <c r="P398" s="412" t="e">
        <f t="shared" si="71"/>
        <v>#DIV/0!</v>
      </c>
    </row>
    <row r="399" spans="1:16" ht="25.5" hidden="1" customHeight="1" x14ac:dyDescent="0.25">
      <c r="A399" s="717" t="s">
        <v>1284</v>
      </c>
      <c r="B399" s="717"/>
      <c r="C399" s="359" t="s">
        <v>1285</v>
      </c>
      <c r="D399" s="368" t="s">
        <v>1276</v>
      </c>
      <c r="E399" s="376"/>
      <c r="F399" s="355">
        <v>0</v>
      </c>
      <c r="G399" s="355">
        <v>0</v>
      </c>
      <c r="H399" s="355">
        <v>0</v>
      </c>
      <c r="I399" s="355">
        <v>0</v>
      </c>
      <c r="J399" s="355">
        <v>0</v>
      </c>
      <c r="K399" s="355">
        <v>0</v>
      </c>
      <c r="L399" s="398">
        <v>0</v>
      </c>
      <c r="M399" s="355">
        <v>0</v>
      </c>
      <c r="N399" s="355">
        <v>0</v>
      </c>
      <c r="O399" s="355">
        <v>0</v>
      </c>
      <c r="P399" s="412" t="e">
        <f t="shared" si="71"/>
        <v>#DIV/0!</v>
      </c>
    </row>
    <row r="400" spans="1:16" ht="25.5" hidden="1" customHeight="1" x14ac:dyDescent="0.25">
      <c r="A400" s="717" t="s">
        <v>1286</v>
      </c>
      <c r="B400" s="717"/>
      <c r="C400" s="359" t="s">
        <v>1287</v>
      </c>
      <c r="D400" s="368" t="s">
        <v>1276</v>
      </c>
      <c r="E400" s="376"/>
      <c r="F400" s="355">
        <v>0</v>
      </c>
      <c r="G400" s="355">
        <v>0</v>
      </c>
      <c r="H400" s="355">
        <v>0</v>
      </c>
      <c r="I400" s="355">
        <v>0</v>
      </c>
      <c r="J400" s="355">
        <v>0</v>
      </c>
      <c r="K400" s="355">
        <v>0</v>
      </c>
      <c r="L400" s="398">
        <v>0</v>
      </c>
      <c r="M400" s="355">
        <v>0</v>
      </c>
      <c r="N400" s="355">
        <v>0</v>
      </c>
      <c r="O400" s="355">
        <v>0</v>
      </c>
      <c r="P400" s="412" t="e">
        <f t="shared" si="71"/>
        <v>#DIV/0!</v>
      </c>
    </row>
    <row r="401" spans="1:16" ht="25.5" hidden="1" customHeight="1" x14ac:dyDescent="0.25">
      <c r="A401" s="717" t="s">
        <v>1288</v>
      </c>
      <c r="B401" s="717"/>
      <c r="C401" s="359" t="s">
        <v>1289</v>
      </c>
      <c r="D401" s="368" t="s">
        <v>1276</v>
      </c>
      <c r="E401" s="376"/>
      <c r="F401" s="355">
        <v>0</v>
      </c>
      <c r="G401" s="355">
        <v>0</v>
      </c>
      <c r="H401" s="355">
        <v>0</v>
      </c>
      <c r="I401" s="355">
        <v>0</v>
      </c>
      <c r="J401" s="355">
        <v>0</v>
      </c>
      <c r="K401" s="355">
        <v>0</v>
      </c>
      <c r="L401" s="398">
        <v>0</v>
      </c>
      <c r="M401" s="355">
        <v>0</v>
      </c>
      <c r="N401" s="355">
        <v>0</v>
      </c>
      <c r="O401" s="355">
        <v>0</v>
      </c>
      <c r="P401" s="412" t="e">
        <f t="shared" si="71"/>
        <v>#DIV/0!</v>
      </c>
    </row>
    <row r="402" spans="1:16" ht="25.5" hidden="1" customHeight="1" x14ac:dyDescent="0.25">
      <c r="A402" s="717" t="s">
        <v>1290</v>
      </c>
      <c r="B402" s="717"/>
      <c r="C402" s="359" t="s">
        <v>1291</v>
      </c>
      <c r="D402" s="368" t="s">
        <v>1276</v>
      </c>
      <c r="E402" s="376"/>
      <c r="F402" s="355">
        <v>0</v>
      </c>
      <c r="G402" s="355">
        <v>0</v>
      </c>
      <c r="H402" s="355">
        <v>0</v>
      </c>
      <c r="I402" s="355">
        <v>0</v>
      </c>
      <c r="J402" s="355">
        <v>0</v>
      </c>
      <c r="K402" s="355">
        <v>0</v>
      </c>
      <c r="L402" s="398">
        <v>0</v>
      </c>
      <c r="M402" s="355">
        <v>0</v>
      </c>
      <c r="N402" s="355">
        <v>0</v>
      </c>
      <c r="O402" s="355">
        <v>0</v>
      </c>
      <c r="P402" s="412" t="e">
        <f t="shared" si="71"/>
        <v>#DIV/0!</v>
      </c>
    </row>
    <row r="403" spans="1:16" ht="25.5" hidden="1" customHeight="1" x14ac:dyDescent="0.25">
      <c r="A403" s="717" t="s">
        <v>1292</v>
      </c>
      <c r="B403" s="717"/>
      <c r="C403" s="359" t="s">
        <v>1293</v>
      </c>
      <c r="D403" s="368" t="s">
        <v>1276</v>
      </c>
      <c r="E403" s="376"/>
      <c r="F403" s="355">
        <v>0</v>
      </c>
      <c r="G403" s="355">
        <v>0</v>
      </c>
      <c r="H403" s="355">
        <v>0</v>
      </c>
      <c r="I403" s="355">
        <v>0</v>
      </c>
      <c r="J403" s="355">
        <v>0</v>
      </c>
      <c r="K403" s="355">
        <v>0</v>
      </c>
      <c r="L403" s="398">
        <v>0</v>
      </c>
      <c r="M403" s="355">
        <v>0</v>
      </c>
      <c r="N403" s="355">
        <v>0</v>
      </c>
      <c r="O403" s="355">
        <v>0</v>
      </c>
      <c r="P403" s="412" t="e">
        <f t="shared" si="71"/>
        <v>#DIV/0!</v>
      </c>
    </row>
    <row r="404" spans="1:16" ht="15.75" hidden="1" customHeight="1" x14ac:dyDescent="0.25">
      <c r="A404" s="717" t="s">
        <v>1294</v>
      </c>
      <c r="B404" s="717"/>
      <c r="C404" s="359" t="s">
        <v>1295</v>
      </c>
      <c r="D404" s="368" t="s">
        <v>1276</v>
      </c>
      <c r="E404" s="376"/>
      <c r="F404" s="355">
        <v>0</v>
      </c>
      <c r="G404" s="355">
        <v>0</v>
      </c>
      <c r="H404" s="355">
        <v>0</v>
      </c>
      <c r="I404" s="355">
        <v>0</v>
      </c>
      <c r="J404" s="355">
        <v>0</v>
      </c>
      <c r="K404" s="355">
        <v>0</v>
      </c>
      <c r="L404" s="398">
        <v>0</v>
      </c>
      <c r="M404" s="355">
        <v>0</v>
      </c>
      <c r="N404" s="355">
        <v>0</v>
      </c>
      <c r="O404" s="355">
        <v>0</v>
      </c>
      <c r="P404" s="412" t="e">
        <f t="shared" si="71"/>
        <v>#DIV/0!</v>
      </c>
    </row>
    <row r="405" spans="1:16" ht="25.5" hidden="1" customHeight="1" x14ac:dyDescent="0.25">
      <c r="A405" s="717" t="s">
        <v>1296</v>
      </c>
      <c r="B405" s="717"/>
      <c r="C405" s="359" t="s">
        <v>1297</v>
      </c>
      <c r="D405" s="368" t="s">
        <v>1276</v>
      </c>
      <c r="E405" s="376"/>
      <c r="F405" s="355">
        <v>0</v>
      </c>
      <c r="G405" s="355">
        <v>0</v>
      </c>
      <c r="H405" s="355">
        <v>0</v>
      </c>
      <c r="I405" s="355">
        <v>0</v>
      </c>
      <c r="J405" s="355">
        <v>0</v>
      </c>
      <c r="K405" s="355">
        <v>0</v>
      </c>
      <c r="L405" s="398">
        <v>0</v>
      </c>
      <c r="M405" s="355">
        <v>0</v>
      </c>
      <c r="N405" s="355">
        <v>0</v>
      </c>
      <c r="O405" s="355">
        <v>0</v>
      </c>
      <c r="P405" s="412" t="e">
        <f t="shared" si="71"/>
        <v>#DIV/0!</v>
      </c>
    </row>
    <row r="406" spans="1:16" ht="15.75" hidden="1" customHeight="1" x14ac:dyDescent="0.25">
      <c r="A406" s="717" t="s">
        <v>1298</v>
      </c>
      <c r="B406" s="717"/>
      <c r="C406" s="359" t="s">
        <v>1299</v>
      </c>
      <c r="D406" s="368" t="s">
        <v>1276</v>
      </c>
      <c r="E406" s="376"/>
      <c r="F406" s="355">
        <v>0</v>
      </c>
      <c r="G406" s="355">
        <v>0</v>
      </c>
      <c r="H406" s="355">
        <v>0</v>
      </c>
      <c r="I406" s="355">
        <v>0</v>
      </c>
      <c r="J406" s="355">
        <v>0</v>
      </c>
      <c r="K406" s="355">
        <v>0</v>
      </c>
      <c r="L406" s="398">
        <v>0</v>
      </c>
      <c r="M406" s="355">
        <v>0</v>
      </c>
      <c r="N406" s="355">
        <v>0</v>
      </c>
      <c r="O406" s="355">
        <v>0</v>
      </c>
      <c r="P406" s="412" t="e">
        <f t="shared" si="71"/>
        <v>#DIV/0!</v>
      </c>
    </row>
    <row r="407" spans="1:16" ht="15.75" hidden="1" customHeight="1" x14ac:dyDescent="0.25">
      <c r="A407" s="717" t="s">
        <v>834</v>
      </c>
      <c r="B407" s="717"/>
      <c r="C407" s="359" t="s">
        <v>1300</v>
      </c>
      <c r="D407" s="368" t="s">
        <v>1276</v>
      </c>
      <c r="E407" s="376"/>
      <c r="F407" s="355">
        <v>0</v>
      </c>
      <c r="G407" s="355">
        <v>0</v>
      </c>
      <c r="H407" s="355">
        <v>0</v>
      </c>
      <c r="I407" s="355">
        <v>0</v>
      </c>
      <c r="J407" s="355">
        <v>0</v>
      </c>
      <c r="K407" s="355">
        <v>0</v>
      </c>
      <c r="L407" s="398">
        <v>0</v>
      </c>
      <c r="M407" s="355">
        <v>0</v>
      </c>
      <c r="N407" s="355">
        <v>0</v>
      </c>
      <c r="O407" s="355">
        <v>0</v>
      </c>
      <c r="P407" s="412" t="e">
        <f t="shared" si="71"/>
        <v>#DIV/0!</v>
      </c>
    </row>
    <row r="408" spans="1:16" ht="25.5" hidden="1" customHeight="1" x14ac:dyDescent="0.25">
      <c r="A408" s="717" t="s">
        <v>836</v>
      </c>
      <c r="B408" s="717"/>
      <c r="C408" s="359" t="s">
        <v>1301</v>
      </c>
      <c r="D408" s="368" t="s">
        <v>1276</v>
      </c>
      <c r="E408" s="376"/>
      <c r="F408" s="355">
        <v>0</v>
      </c>
      <c r="G408" s="355">
        <v>0</v>
      </c>
      <c r="H408" s="355">
        <v>0</v>
      </c>
      <c r="I408" s="355">
        <v>0</v>
      </c>
      <c r="J408" s="355">
        <v>0</v>
      </c>
      <c r="K408" s="355">
        <v>0</v>
      </c>
      <c r="L408" s="398">
        <v>0</v>
      </c>
      <c r="M408" s="355">
        <v>0</v>
      </c>
      <c r="N408" s="355">
        <v>0</v>
      </c>
      <c r="O408" s="355">
        <v>0</v>
      </c>
      <c r="P408" s="412" t="e">
        <f t="shared" si="71"/>
        <v>#DIV/0!</v>
      </c>
    </row>
    <row r="409" spans="1:16" ht="15.75" customHeight="1" x14ac:dyDescent="0.25">
      <c r="A409" s="717" t="s">
        <v>838</v>
      </c>
      <c r="B409" s="717"/>
      <c r="C409" s="359" t="s">
        <v>1455</v>
      </c>
      <c r="D409" s="368" t="s">
        <v>1276</v>
      </c>
      <c r="E409" s="376"/>
      <c r="F409" s="355">
        <v>20</v>
      </c>
      <c r="G409" s="355">
        <v>0</v>
      </c>
      <c r="H409" s="355">
        <v>20</v>
      </c>
      <c r="I409" s="355">
        <v>0</v>
      </c>
      <c r="J409" s="355">
        <v>0</v>
      </c>
      <c r="K409" s="355">
        <v>0</v>
      </c>
      <c r="L409" s="398">
        <v>0</v>
      </c>
      <c r="M409" s="355">
        <v>0</v>
      </c>
      <c r="N409" s="355">
        <v>0</v>
      </c>
      <c r="O409" s="355">
        <v>760000</v>
      </c>
      <c r="P409" s="355">
        <v>0</v>
      </c>
    </row>
    <row r="410" spans="1:16" ht="15.75" customHeight="1" x14ac:dyDescent="0.25">
      <c r="A410" s="717" t="s">
        <v>840</v>
      </c>
      <c r="B410" s="717"/>
      <c r="C410" s="359" t="s">
        <v>1302</v>
      </c>
      <c r="D410" s="368" t="s">
        <v>1276</v>
      </c>
      <c r="E410" s="376"/>
      <c r="F410" s="355">
        <v>100</v>
      </c>
      <c r="G410" s="355">
        <v>0</v>
      </c>
      <c r="H410" s="355">
        <v>100</v>
      </c>
      <c r="I410" s="355">
        <v>2675914</v>
      </c>
      <c r="J410" s="355">
        <v>0</v>
      </c>
      <c r="K410" s="355">
        <v>0</v>
      </c>
      <c r="L410" s="398">
        <v>0</v>
      </c>
      <c r="M410" s="355">
        <v>0</v>
      </c>
      <c r="N410" s="355">
        <v>0</v>
      </c>
      <c r="O410" s="355">
        <v>0</v>
      </c>
      <c r="P410" s="355">
        <v>0</v>
      </c>
    </row>
    <row r="411" spans="1:16" ht="25.5" customHeight="1" x14ac:dyDescent="0.25">
      <c r="A411" s="717" t="s">
        <v>842</v>
      </c>
      <c r="B411" s="717"/>
      <c r="C411" s="359" t="s">
        <v>1303</v>
      </c>
      <c r="D411" s="368" t="s">
        <v>1276</v>
      </c>
      <c r="E411" s="376"/>
      <c r="F411" s="355">
        <v>500</v>
      </c>
      <c r="G411" s="355">
        <v>-40</v>
      </c>
      <c r="H411" s="355">
        <v>460</v>
      </c>
      <c r="I411" s="355">
        <v>0</v>
      </c>
      <c r="J411" s="355">
        <v>2591192</v>
      </c>
      <c r="K411" s="355">
        <v>2803790</v>
      </c>
      <c r="L411" s="398">
        <v>3010457</v>
      </c>
      <c r="M411" s="398">
        <v>0</v>
      </c>
      <c r="N411" s="355">
        <v>3010457</v>
      </c>
      <c r="O411" s="355">
        <v>615250</v>
      </c>
      <c r="P411" s="412">
        <f t="shared" si="71"/>
        <v>0.20437096427552362</v>
      </c>
    </row>
    <row r="412" spans="1:16" ht="25.5" x14ac:dyDescent="0.25">
      <c r="A412" s="717" t="s">
        <v>844</v>
      </c>
      <c r="B412" s="717"/>
      <c r="C412" s="359" t="s">
        <v>1304</v>
      </c>
      <c r="D412" s="368" t="s">
        <v>1276</v>
      </c>
      <c r="E412" s="376"/>
      <c r="F412" s="355">
        <v>0</v>
      </c>
      <c r="G412" s="355">
        <v>0</v>
      </c>
      <c r="H412" s="355">
        <v>0</v>
      </c>
      <c r="I412" s="355">
        <v>0</v>
      </c>
      <c r="J412" s="355">
        <v>0</v>
      </c>
      <c r="K412" s="355">
        <v>0</v>
      </c>
      <c r="L412" s="398">
        <v>0</v>
      </c>
      <c r="M412" s="355">
        <v>0</v>
      </c>
      <c r="N412" s="355">
        <v>0</v>
      </c>
      <c r="O412" s="355">
        <v>0</v>
      </c>
      <c r="P412" s="355">
        <v>0</v>
      </c>
    </row>
    <row r="413" spans="1:16" x14ac:dyDescent="0.25">
      <c r="A413" s="717" t="s">
        <v>846</v>
      </c>
      <c r="B413" s="717"/>
      <c r="C413" s="359" t="s">
        <v>1305</v>
      </c>
      <c r="D413" s="368" t="s">
        <v>1276</v>
      </c>
      <c r="E413" s="376"/>
      <c r="F413" s="355">
        <v>0</v>
      </c>
      <c r="G413" s="355">
        <v>0</v>
      </c>
      <c r="H413" s="355">
        <v>0</v>
      </c>
      <c r="I413" s="355">
        <v>0</v>
      </c>
      <c r="J413" s="355">
        <v>0</v>
      </c>
      <c r="K413" s="355">
        <v>0</v>
      </c>
      <c r="L413" s="398">
        <v>0</v>
      </c>
      <c r="M413" s="355">
        <v>0</v>
      </c>
      <c r="N413" s="355">
        <v>0</v>
      </c>
      <c r="O413" s="355">
        <v>0</v>
      </c>
      <c r="P413" s="355">
        <v>0</v>
      </c>
    </row>
    <row r="414" spans="1:16" x14ac:dyDescent="0.25">
      <c r="A414" s="717" t="s">
        <v>848</v>
      </c>
      <c r="B414" s="717"/>
      <c r="C414" s="359" t="s">
        <v>1306</v>
      </c>
      <c r="D414" s="368" t="s">
        <v>1276</v>
      </c>
      <c r="E414" s="376"/>
      <c r="F414" s="355">
        <v>0</v>
      </c>
      <c r="G414" s="355">
        <v>0</v>
      </c>
      <c r="H414" s="355">
        <v>0</v>
      </c>
      <c r="I414" s="355">
        <v>0</v>
      </c>
      <c r="J414" s="355">
        <v>0</v>
      </c>
      <c r="K414" s="355">
        <v>0</v>
      </c>
      <c r="L414" s="398">
        <v>0</v>
      </c>
      <c r="M414" s="355">
        <v>0</v>
      </c>
      <c r="N414" s="355">
        <v>0</v>
      </c>
      <c r="O414" s="355">
        <v>0</v>
      </c>
      <c r="P414" s="355">
        <v>0</v>
      </c>
    </row>
    <row r="415" spans="1:16" x14ac:dyDescent="0.25">
      <c r="A415" s="717" t="s">
        <v>850</v>
      </c>
      <c r="B415" s="717"/>
      <c r="C415" s="359" t="s">
        <v>1307</v>
      </c>
      <c r="D415" s="368" t="s">
        <v>1276</v>
      </c>
      <c r="E415" s="376"/>
      <c r="F415" s="355">
        <v>0</v>
      </c>
      <c r="G415" s="355">
        <v>0</v>
      </c>
      <c r="H415" s="355">
        <v>0</v>
      </c>
      <c r="I415" s="355">
        <v>0</v>
      </c>
      <c r="J415" s="355">
        <v>0</v>
      </c>
      <c r="K415" s="355">
        <v>0</v>
      </c>
      <c r="L415" s="398">
        <v>0</v>
      </c>
      <c r="M415" s="355">
        <v>0</v>
      </c>
      <c r="N415" s="355">
        <v>0</v>
      </c>
      <c r="O415" s="355">
        <v>0</v>
      </c>
      <c r="P415" s="355">
        <v>0</v>
      </c>
    </row>
    <row r="416" spans="1:16" ht="25.5" x14ac:dyDescent="0.25">
      <c r="A416" s="717" t="s">
        <v>852</v>
      </c>
      <c r="B416" s="717"/>
      <c r="C416" s="359" t="s">
        <v>1308</v>
      </c>
      <c r="D416" s="368" t="s">
        <v>1276</v>
      </c>
      <c r="E416" s="376"/>
      <c r="F416" s="355">
        <v>0</v>
      </c>
      <c r="G416" s="355">
        <v>0</v>
      </c>
      <c r="H416" s="355">
        <v>0</v>
      </c>
      <c r="I416" s="355">
        <v>0</v>
      </c>
      <c r="J416" s="355">
        <v>0</v>
      </c>
      <c r="K416" s="355">
        <v>0</v>
      </c>
      <c r="L416" s="398">
        <v>0</v>
      </c>
      <c r="M416" s="355">
        <v>0</v>
      </c>
      <c r="N416" s="355">
        <v>0</v>
      </c>
      <c r="O416" s="355">
        <v>0</v>
      </c>
      <c r="P416" s="355">
        <v>0</v>
      </c>
    </row>
    <row r="417" spans="1:16" ht="25.5" x14ac:dyDescent="0.25">
      <c r="A417" s="717" t="s">
        <v>855</v>
      </c>
      <c r="B417" s="717"/>
      <c r="C417" s="359" t="s">
        <v>1309</v>
      </c>
      <c r="D417" s="368" t="s">
        <v>1276</v>
      </c>
      <c r="E417" s="376"/>
      <c r="F417" s="355">
        <v>40</v>
      </c>
      <c r="G417" s="355">
        <v>40</v>
      </c>
      <c r="H417" s="355">
        <v>80</v>
      </c>
      <c r="I417" s="355">
        <v>0</v>
      </c>
      <c r="J417" s="355">
        <v>0</v>
      </c>
      <c r="K417" s="355">
        <v>0</v>
      </c>
      <c r="L417" s="398">
        <v>0</v>
      </c>
      <c r="M417" s="355">
        <v>0</v>
      </c>
      <c r="N417" s="355">
        <v>0</v>
      </c>
      <c r="O417" s="355">
        <v>0</v>
      </c>
      <c r="P417" s="355">
        <v>0</v>
      </c>
    </row>
    <row r="418" spans="1:16" ht="25.5" x14ac:dyDescent="0.25">
      <c r="A418" s="717" t="s">
        <v>857</v>
      </c>
      <c r="B418" s="717"/>
      <c r="C418" s="359" t="s">
        <v>1310</v>
      </c>
      <c r="D418" s="368" t="s">
        <v>1276</v>
      </c>
      <c r="E418" s="376"/>
      <c r="F418" s="355">
        <v>0</v>
      </c>
      <c r="G418" s="355">
        <v>0</v>
      </c>
      <c r="H418" s="355">
        <v>0</v>
      </c>
      <c r="I418" s="358">
        <f t="shared" ref="I418" si="74">I340+I341+I392</f>
        <v>2675914</v>
      </c>
      <c r="J418" s="355">
        <v>0</v>
      </c>
      <c r="K418" s="355">
        <v>0</v>
      </c>
      <c r="L418" s="398">
        <v>0</v>
      </c>
      <c r="M418" s="355">
        <v>0</v>
      </c>
      <c r="N418" s="355">
        <v>0</v>
      </c>
      <c r="O418" s="355">
        <v>0</v>
      </c>
      <c r="P418" s="355">
        <v>0</v>
      </c>
    </row>
    <row r="419" spans="1:16" ht="25.5" customHeight="1" x14ac:dyDescent="0.25">
      <c r="A419" s="695" t="s">
        <v>859</v>
      </c>
      <c r="B419" s="695"/>
      <c r="C419" s="360" t="s">
        <v>1311</v>
      </c>
      <c r="D419" s="372" t="s">
        <v>1312</v>
      </c>
      <c r="E419" s="381"/>
      <c r="F419" s="358">
        <v>660</v>
      </c>
      <c r="G419" s="358">
        <v>0</v>
      </c>
      <c r="H419" s="358">
        <v>660</v>
      </c>
      <c r="I419" s="358">
        <v>0</v>
      </c>
      <c r="J419" s="358">
        <f t="shared" ref="J419:K419" si="75">J341+J342+J393</f>
        <v>2591192</v>
      </c>
      <c r="K419" s="358">
        <f t="shared" si="75"/>
        <v>2803790</v>
      </c>
      <c r="L419" s="397">
        <v>3010457</v>
      </c>
      <c r="M419" s="397">
        <v>0</v>
      </c>
      <c r="N419" s="358">
        <v>3010457</v>
      </c>
      <c r="O419" s="358">
        <v>1375250</v>
      </c>
      <c r="P419" s="413">
        <f t="shared" ref="P419:P483" si="76">O419/N419</f>
        <v>0.45682432932940081</v>
      </c>
    </row>
    <row r="420" spans="1:16" x14ac:dyDescent="0.25">
      <c r="A420" s="717" t="s">
        <v>861</v>
      </c>
      <c r="B420" s="717"/>
      <c r="C420" s="359" t="s">
        <v>1313</v>
      </c>
      <c r="D420" s="368" t="s">
        <v>1314</v>
      </c>
      <c r="E420" s="376"/>
      <c r="F420" s="355">
        <v>0</v>
      </c>
      <c r="G420" s="355">
        <v>0</v>
      </c>
      <c r="H420" s="355">
        <v>0</v>
      </c>
      <c r="I420" s="355">
        <v>0</v>
      </c>
      <c r="J420" s="355">
        <v>0</v>
      </c>
      <c r="K420" s="355">
        <v>0</v>
      </c>
      <c r="L420" s="398">
        <v>0</v>
      </c>
      <c r="M420" s="355">
        <v>0</v>
      </c>
      <c r="N420" s="355">
        <v>0</v>
      </c>
      <c r="O420" s="355">
        <v>0</v>
      </c>
      <c r="P420" s="355">
        <v>0</v>
      </c>
    </row>
    <row r="421" spans="1:16" x14ac:dyDescent="0.25">
      <c r="A421" s="717" t="s">
        <v>864</v>
      </c>
      <c r="B421" s="717"/>
      <c r="C421" s="359" t="s">
        <v>1315</v>
      </c>
      <c r="D421" s="368" t="s">
        <v>1314</v>
      </c>
      <c r="E421" s="376"/>
      <c r="F421" s="355">
        <v>0</v>
      </c>
      <c r="G421" s="355">
        <v>0</v>
      </c>
      <c r="H421" s="355">
        <v>0</v>
      </c>
      <c r="I421" s="355">
        <v>1231351</v>
      </c>
      <c r="J421" s="355">
        <v>0</v>
      </c>
      <c r="K421" s="355">
        <v>0</v>
      </c>
      <c r="L421" s="398">
        <v>0</v>
      </c>
      <c r="M421" s="355">
        <v>0</v>
      </c>
      <c r="N421" s="355">
        <v>0</v>
      </c>
      <c r="O421" s="355">
        <v>0</v>
      </c>
      <c r="P421" s="355">
        <v>0</v>
      </c>
    </row>
    <row r="422" spans="1:16" x14ac:dyDescent="0.25">
      <c r="A422" s="717" t="s">
        <v>867</v>
      </c>
      <c r="B422" s="717"/>
      <c r="C422" s="359" t="s">
        <v>1316</v>
      </c>
      <c r="D422" s="368" t="s">
        <v>1317</v>
      </c>
      <c r="E422" s="376"/>
      <c r="F422" s="355">
        <v>0</v>
      </c>
      <c r="G422" s="355">
        <v>0</v>
      </c>
      <c r="H422" s="355">
        <v>0</v>
      </c>
      <c r="I422" s="355">
        <v>0</v>
      </c>
      <c r="J422" s="355">
        <v>0</v>
      </c>
      <c r="K422" s="355">
        <v>1768322</v>
      </c>
      <c r="L422" s="398">
        <v>0</v>
      </c>
      <c r="M422" s="355">
        <v>0</v>
      </c>
      <c r="N422" s="355">
        <v>0</v>
      </c>
      <c r="O422" s="355">
        <v>0</v>
      </c>
      <c r="P422" s="355">
        <v>0</v>
      </c>
    </row>
    <row r="423" spans="1:16" ht="25.5" hidden="1" customHeight="1" x14ac:dyDescent="0.25">
      <c r="A423" s="717" t="s">
        <v>869</v>
      </c>
      <c r="B423" s="717"/>
      <c r="C423" s="359" t="s">
        <v>1318</v>
      </c>
      <c r="D423" s="368" t="s">
        <v>1319</v>
      </c>
      <c r="E423" s="376"/>
      <c r="F423" s="355">
        <v>0</v>
      </c>
      <c r="G423" s="355">
        <v>0</v>
      </c>
      <c r="H423" s="355">
        <v>0</v>
      </c>
      <c r="I423" s="355">
        <v>0</v>
      </c>
      <c r="J423" s="355">
        <v>0</v>
      </c>
      <c r="K423" s="355">
        <v>0</v>
      </c>
      <c r="L423" s="398">
        <v>0</v>
      </c>
      <c r="M423" s="355">
        <v>0</v>
      </c>
      <c r="N423" s="355">
        <v>0</v>
      </c>
      <c r="O423" s="355">
        <v>0</v>
      </c>
      <c r="P423" s="355">
        <v>0</v>
      </c>
    </row>
    <row r="424" spans="1:16" ht="25.5" hidden="1" customHeight="1" x14ac:dyDescent="0.25">
      <c r="A424" s="717" t="s">
        <v>871</v>
      </c>
      <c r="B424" s="717"/>
      <c r="C424" s="359" t="s">
        <v>1320</v>
      </c>
      <c r="D424" s="368" t="s">
        <v>1321</v>
      </c>
      <c r="E424" s="376"/>
      <c r="F424" s="355">
        <v>0</v>
      </c>
      <c r="G424" s="355">
        <v>0</v>
      </c>
      <c r="H424" s="355">
        <v>0</v>
      </c>
      <c r="I424" s="355">
        <v>0</v>
      </c>
      <c r="J424" s="355">
        <v>0</v>
      </c>
      <c r="K424" s="355">
        <v>0</v>
      </c>
      <c r="L424" s="398">
        <v>0</v>
      </c>
      <c r="M424" s="355">
        <v>0</v>
      </c>
      <c r="N424" s="355">
        <v>0</v>
      </c>
      <c r="O424" s="355">
        <v>0</v>
      </c>
      <c r="P424" s="355">
        <v>0</v>
      </c>
    </row>
    <row r="425" spans="1:16" ht="15.75" hidden="1" customHeight="1" x14ac:dyDescent="0.25">
      <c r="A425" s="717" t="s">
        <v>873</v>
      </c>
      <c r="B425" s="717"/>
      <c r="C425" s="359" t="s">
        <v>719</v>
      </c>
      <c r="D425" s="368" t="s">
        <v>1321</v>
      </c>
      <c r="E425" s="376"/>
      <c r="F425" s="355">
        <v>0</v>
      </c>
      <c r="G425" s="355">
        <v>0</v>
      </c>
      <c r="H425" s="355">
        <v>0</v>
      </c>
      <c r="I425" s="355">
        <v>0</v>
      </c>
      <c r="J425" s="355">
        <v>0</v>
      </c>
      <c r="K425" s="355">
        <v>0</v>
      </c>
      <c r="L425" s="398">
        <v>0</v>
      </c>
      <c r="M425" s="355">
        <v>0</v>
      </c>
      <c r="N425" s="355">
        <v>0</v>
      </c>
      <c r="O425" s="355">
        <v>0</v>
      </c>
      <c r="P425" s="355">
        <v>0</v>
      </c>
    </row>
    <row r="426" spans="1:16" ht="15.75" hidden="1" customHeight="1" x14ac:dyDescent="0.25">
      <c r="A426" s="717" t="s">
        <v>875</v>
      </c>
      <c r="B426" s="717"/>
      <c r="C426" s="359" t="s">
        <v>413</v>
      </c>
      <c r="D426" s="368" t="s">
        <v>1321</v>
      </c>
      <c r="E426" s="376"/>
      <c r="F426" s="355">
        <v>0</v>
      </c>
      <c r="G426" s="355">
        <v>0</v>
      </c>
      <c r="H426" s="355">
        <v>0</v>
      </c>
      <c r="I426" s="355">
        <v>0</v>
      </c>
      <c r="J426" s="355">
        <v>0</v>
      </c>
      <c r="K426" s="355">
        <v>0</v>
      </c>
      <c r="L426" s="398">
        <v>0</v>
      </c>
      <c r="M426" s="355">
        <v>0</v>
      </c>
      <c r="N426" s="355">
        <v>0</v>
      </c>
      <c r="O426" s="355">
        <v>0</v>
      </c>
      <c r="P426" s="355">
        <v>0</v>
      </c>
    </row>
    <row r="427" spans="1:16" ht="25.5" hidden="1" customHeight="1" x14ac:dyDescent="0.25">
      <c r="A427" s="717" t="s">
        <v>878</v>
      </c>
      <c r="B427" s="717"/>
      <c r="C427" s="359" t="s">
        <v>720</v>
      </c>
      <c r="D427" s="368" t="s">
        <v>1321</v>
      </c>
      <c r="E427" s="376"/>
      <c r="F427" s="355">
        <v>0</v>
      </c>
      <c r="G427" s="355">
        <v>0</v>
      </c>
      <c r="H427" s="355">
        <v>0</v>
      </c>
      <c r="I427" s="355">
        <v>0</v>
      </c>
      <c r="J427" s="355">
        <v>0</v>
      </c>
      <c r="K427" s="355">
        <v>0</v>
      </c>
      <c r="L427" s="398">
        <v>0</v>
      </c>
      <c r="M427" s="355">
        <v>0</v>
      </c>
      <c r="N427" s="355">
        <v>0</v>
      </c>
      <c r="O427" s="355">
        <v>0</v>
      </c>
      <c r="P427" s="355">
        <v>0</v>
      </c>
    </row>
    <row r="428" spans="1:16" ht="15.75" hidden="1" customHeight="1" x14ac:dyDescent="0.25">
      <c r="A428" s="717" t="s">
        <v>880</v>
      </c>
      <c r="B428" s="717"/>
      <c r="C428" s="359" t="s">
        <v>721</v>
      </c>
      <c r="D428" s="368" t="s">
        <v>1321</v>
      </c>
      <c r="E428" s="376"/>
      <c r="F428" s="355">
        <v>0</v>
      </c>
      <c r="G428" s="355">
        <v>0</v>
      </c>
      <c r="H428" s="355">
        <v>0</v>
      </c>
      <c r="I428" s="355">
        <v>0</v>
      </c>
      <c r="J428" s="355">
        <v>0</v>
      </c>
      <c r="K428" s="355">
        <v>0</v>
      </c>
      <c r="L428" s="398">
        <v>0</v>
      </c>
      <c r="M428" s="355">
        <v>0</v>
      </c>
      <c r="N428" s="355">
        <v>0</v>
      </c>
      <c r="O428" s="355">
        <v>0</v>
      </c>
      <c r="P428" s="355">
        <v>0</v>
      </c>
    </row>
    <row r="429" spans="1:16" ht="15.75" hidden="1" customHeight="1" x14ac:dyDescent="0.25">
      <c r="A429" s="717" t="s">
        <v>882</v>
      </c>
      <c r="B429" s="717"/>
      <c r="C429" s="359" t="s">
        <v>722</v>
      </c>
      <c r="D429" s="368" t="s">
        <v>1321</v>
      </c>
      <c r="E429" s="376"/>
      <c r="F429" s="355">
        <v>0</v>
      </c>
      <c r="G429" s="355">
        <v>0</v>
      </c>
      <c r="H429" s="355">
        <v>0</v>
      </c>
      <c r="I429" s="355">
        <v>0</v>
      </c>
      <c r="J429" s="355">
        <v>0</v>
      </c>
      <c r="K429" s="355">
        <v>0</v>
      </c>
      <c r="L429" s="398">
        <v>0</v>
      </c>
      <c r="M429" s="355">
        <v>0</v>
      </c>
      <c r="N429" s="355">
        <v>0</v>
      </c>
      <c r="O429" s="355">
        <v>0</v>
      </c>
      <c r="P429" s="355">
        <v>0</v>
      </c>
    </row>
    <row r="430" spans="1:16" ht="15.75" hidden="1" customHeight="1" x14ac:dyDescent="0.25">
      <c r="A430" s="717" t="s">
        <v>884</v>
      </c>
      <c r="B430" s="717"/>
      <c r="C430" s="359" t="s">
        <v>723</v>
      </c>
      <c r="D430" s="368" t="s">
        <v>1321</v>
      </c>
      <c r="E430" s="376"/>
      <c r="F430" s="355">
        <v>0</v>
      </c>
      <c r="G430" s="355">
        <v>0</v>
      </c>
      <c r="H430" s="355">
        <v>0</v>
      </c>
      <c r="I430" s="355">
        <v>0</v>
      </c>
      <c r="J430" s="355">
        <v>0</v>
      </c>
      <c r="K430" s="355">
        <v>0</v>
      </c>
      <c r="L430" s="398">
        <v>0</v>
      </c>
      <c r="M430" s="355">
        <v>0</v>
      </c>
      <c r="N430" s="355">
        <v>0</v>
      </c>
      <c r="O430" s="355">
        <v>0</v>
      </c>
      <c r="P430" s="355">
        <v>0</v>
      </c>
    </row>
    <row r="431" spans="1:16" ht="15.75" hidden="1" customHeight="1" x14ac:dyDescent="0.25">
      <c r="A431" s="717" t="s">
        <v>886</v>
      </c>
      <c r="B431" s="717"/>
      <c r="C431" s="359" t="s">
        <v>724</v>
      </c>
      <c r="D431" s="368" t="s">
        <v>1321</v>
      </c>
      <c r="E431" s="376"/>
      <c r="F431" s="355">
        <v>0</v>
      </c>
      <c r="G431" s="355">
        <v>0</v>
      </c>
      <c r="H431" s="355">
        <v>0</v>
      </c>
      <c r="I431" s="355">
        <v>0</v>
      </c>
      <c r="J431" s="355">
        <v>0</v>
      </c>
      <c r="K431" s="355">
        <v>0</v>
      </c>
      <c r="L431" s="398">
        <v>0</v>
      </c>
      <c r="M431" s="355">
        <v>0</v>
      </c>
      <c r="N431" s="355">
        <v>0</v>
      </c>
      <c r="O431" s="355">
        <v>0</v>
      </c>
      <c r="P431" s="355">
        <v>0</v>
      </c>
    </row>
    <row r="432" spans="1:16" ht="15.75" hidden="1" customHeight="1" x14ac:dyDescent="0.25">
      <c r="A432" s="717" t="s">
        <v>888</v>
      </c>
      <c r="B432" s="717"/>
      <c r="C432" s="359" t="s">
        <v>725</v>
      </c>
      <c r="D432" s="368" t="s">
        <v>1321</v>
      </c>
      <c r="E432" s="376"/>
      <c r="F432" s="355">
        <v>0</v>
      </c>
      <c r="G432" s="355">
        <v>0</v>
      </c>
      <c r="H432" s="355">
        <v>0</v>
      </c>
      <c r="I432" s="355">
        <v>0</v>
      </c>
      <c r="J432" s="355">
        <v>0</v>
      </c>
      <c r="K432" s="355">
        <v>0</v>
      </c>
      <c r="L432" s="398">
        <v>0</v>
      </c>
      <c r="M432" s="355">
        <v>0</v>
      </c>
      <c r="N432" s="355">
        <v>0</v>
      </c>
      <c r="O432" s="355">
        <v>0</v>
      </c>
      <c r="P432" s="355">
        <v>0</v>
      </c>
    </row>
    <row r="433" spans="1:16" ht="15.75" hidden="1" customHeight="1" x14ac:dyDescent="0.25">
      <c r="A433" s="717" t="s">
        <v>890</v>
      </c>
      <c r="B433" s="717"/>
      <c r="C433" s="359" t="s">
        <v>726</v>
      </c>
      <c r="D433" s="368" t="s">
        <v>1321</v>
      </c>
      <c r="E433" s="376"/>
      <c r="F433" s="355">
        <v>0</v>
      </c>
      <c r="G433" s="355">
        <v>0</v>
      </c>
      <c r="H433" s="355">
        <v>0</v>
      </c>
      <c r="I433" s="355">
        <v>0</v>
      </c>
      <c r="J433" s="355">
        <v>0</v>
      </c>
      <c r="K433" s="355">
        <v>0</v>
      </c>
      <c r="L433" s="398">
        <v>0</v>
      </c>
      <c r="M433" s="355">
        <v>0</v>
      </c>
      <c r="N433" s="355">
        <v>0</v>
      </c>
      <c r="O433" s="355">
        <v>0</v>
      </c>
      <c r="P433" s="355">
        <v>0</v>
      </c>
    </row>
    <row r="434" spans="1:16" ht="15.75" hidden="1" customHeight="1" x14ac:dyDescent="0.25">
      <c r="A434" s="717" t="s">
        <v>892</v>
      </c>
      <c r="B434" s="717"/>
      <c r="C434" s="359" t="s">
        <v>727</v>
      </c>
      <c r="D434" s="368" t="s">
        <v>1321</v>
      </c>
      <c r="E434" s="376"/>
      <c r="F434" s="355">
        <v>0</v>
      </c>
      <c r="G434" s="355">
        <v>0</v>
      </c>
      <c r="H434" s="355">
        <v>0</v>
      </c>
      <c r="I434" s="355">
        <v>0</v>
      </c>
      <c r="J434" s="355">
        <v>0</v>
      </c>
      <c r="K434" s="355">
        <v>0</v>
      </c>
      <c r="L434" s="398">
        <v>0</v>
      </c>
      <c r="M434" s="355">
        <v>0</v>
      </c>
      <c r="N434" s="355">
        <v>0</v>
      </c>
      <c r="O434" s="355">
        <v>0</v>
      </c>
      <c r="P434" s="355">
        <v>0</v>
      </c>
    </row>
    <row r="435" spans="1:16" ht="25.5" hidden="1" customHeight="1" x14ac:dyDescent="0.25">
      <c r="A435" s="717" t="s">
        <v>894</v>
      </c>
      <c r="B435" s="717"/>
      <c r="C435" s="359" t="s">
        <v>1322</v>
      </c>
      <c r="D435" s="368" t="s">
        <v>1323</v>
      </c>
      <c r="E435" s="376"/>
      <c r="F435" s="355">
        <v>0</v>
      </c>
      <c r="G435" s="355">
        <v>0</v>
      </c>
      <c r="H435" s="355">
        <v>0</v>
      </c>
      <c r="I435" s="355">
        <v>0</v>
      </c>
      <c r="J435" s="355">
        <v>0</v>
      </c>
      <c r="K435" s="355">
        <v>0</v>
      </c>
      <c r="L435" s="398">
        <v>0</v>
      </c>
      <c r="M435" s="355">
        <v>0</v>
      </c>
      <c r="N435" s="355">
        <v>0</v>
      </c>
      <c r="O435" s="355">
        <v>0</v>
      </c>
      <c r="P435" s="355">
        <v>0</v>
      </c>
    </row>
    <row r="436" spans="1:16" ht="15.75" hidden="1" customHeight="1" x14ac:dyDescent="0.25">
      <c r="A436" s="717" t="s">
        <v>896</v>
      </c>
      <c r="B436" s="717"/>
      <c r="C436" s="359" t="s">
        <v>719</v>
      </c>
      <c r="D436" s="368" t="s">
        <v>1323</v>
      </c>
      <c r="E436" s="376"/>
      <c r="F436" s="355">
        <v>0</v>
      </c>
      <c r="G436" s="355">
        <v>0</v>
      </c>
      <c r="H436" s="355">
        <v>0</v>
      </c>
      <c r="I436" s="355">
        <v>0</v>
      </c>
      <c r="J436" s="355">
        <v>0</v>
      </c>
      <c r="K436" s="355">
        <v>0</v>
      </c>
      <c r="L436" s="398">
        <v>0</v>
      </c>
      <c r="M436" s="355">
        <v>0</v>
      </c>
      <c r="N436" s="355">
        <v>0</v>
      </c>
      <c r="O436" s="355">
        <v>0</v>
      </c>
      <c r="P436" s="355">
        <v>0</v>
      </c>
    </row>
    <row r="437" spans="1:16" ht="15.75" hidden="1" customHeight="1" x14ac:dyDescent="0.25">
      <c r="A437" s="717" t="s">
        <v>898</v>
      </c>
      <c r="B437" s="717"/>
      <c r="C437" s="359" t="s">
        <v>413</v>
      </c>
      <c r="D437" s="368" t="s">
        <v>1323</v>
      </c>
      <c r="E437" s="376"/>
      <c r="F437" s="355">
        <v>0</v>
      </c>
      <c r="G437" s="355">
        <v>0</v>
      </c>
      <c r="H437" s="355">
        <v>0</v>
      </c>
      <c r="I437" s="355">
        <v>0</v>
      </c>
      <c r="J437" s="355">
        <v>0</v>
      </c>
      <c r="K437" s="355">
        <v>0</v>
      </c>
      <c r="L437" s="398">
        <v>0</v>
      </c>
      <c r="M437" s="355">
        <v>0</v>
      </c>
      <c r="N437" s="355">
        <v>0</v>
      </c>
      <c r="O437" s="355">
        <v>0</v>
      </c>
      <c r="P437" s="355">
        <v>0</v>
      </c>
    </row>
    <row r="438" spans="1:16" ht="25.5" hidden="1" customHeight="1" x14ac:dyDescent="0.25">
      <c r="A438" s="717" t="s">
        <v>900</v>
      </c>
      <c r="B438" s="717"/>
      <c r="C438" s="359" t="s">
        <v>720</v>
      </c>
      <c r="D438" s="368" t="s">
        <v>1323</v>
      </c>
      <c r="E438" s="376"/>
      <c r="F438" s="355">
        <v>0</v>
      </c>
      <c r="G438" s="355">
        <v>0</v>
      </c>
      <c r="H438" s="355">
        <v>0</v>
      </c>
      <c r="I438" s="355">
        <v>0</v>
      </c>
      <c r="J438" s="355">
        <v>0</v>
      </c>
      <c r="K438" s="355">
        <v>0</v>
      </c>
      <c r="L438" s="398">
        <v>0</v>
      </c>
      <c r="M438" s="355">
        <v>0</v>
      </c>
      <c r="N438" s="355">
        <v>0</v>
      </c>
      <c r="O438" s="355">
        <v>0</v>
      </c>
      <c r="P438" s="355">
        <v>0</v>
      </c>
    </row>
    <row r="439" spans="1:16" ht="15.75" hidden="1" customHeight="1" x14ac:dyDescent="0.25">
      <c r="A439" s="717" t="s">
        <v>902</v>
      </c>
      <c r="B439" s="717"/>
      <c r="C439" s="359" t="s">
        <v>721</v>
      </c>
      <c r="D439" s="368" t="s">
        <v>1323</v>
      </c>
      <c r="E439" s="376"/>
      <c r="F439" s="355">
        <v>0</v>
      </c>
      <c r="G439" s="355">
        <v>0</v>
      </c>
      <c r="H439" s="355">
        <v>0</v>
      </c>
      <c r="I439" s="355">
        <v>0</v>
      </c>
      <c r="J439" s="355">
        <v>0</v>
      </c>
      <c r="K439" s="355">
        <v>0</v>
      </c>
      <c r="L439" s="398">
        <v>0</v>
      </c>
      <c r="M439" s="355">
        <v>0</v>
      </c>
      <c r="N439" s="355">
        <v>0</v>
      </c>
      <c r="O439" s="355">
        <v>0</v>
      </c>
      <c r="P439" s="355">
        <v>0</v>
      </c>
    </row>
    <row r="440" spans="1:16" ht="15.75" hidden="1" customHeight="1" x14ac:dyDescent="0.25">
      <c r="A440" s="717" t="s">
        <v>904</v>
      </c>
      <c r="B440" s="717"/>
      <c r="C440" s="359" t="s">
        <v>722</v>
      </c>
      <c r="D440" s="368" t="s">
        <v>1323</v>
      </c>
      <c r="E440" s="376"/>
      <c r="F440" s="355">
        <v>0</v>
      </c>
      <c r="G440" s="355">
        <v>0</v>
      </c>
      <c r="H440" s="355">
        <v>0</v>
      </c>
      <c r="I440" s="355">
        <v>0</v>
      </c>
      <c r="J440" s="355">
        <v>0</v>
      </c>
      <c r="K440" s="355">
        <v>0</v>
      </c>
      <c r="L440" s="398">
        <v>0</v>
      </c>
      <c r="M440" s="355">
        <v>0</v>
      </c>
      <c r="N440" s="355">
        <v>0</v>
      </c>
      <c r="O440" s="355">
        <v>0</v>
      </c>
      <c r="P440" s="355">
        <v>0</v>
      </c>
    </row>
    <row r="441" spans="1:16" ht="15.75" hidden="1" customHeight="1" x14ac:dyDescent="0.25">
      <c r="A441" s="717" t="s">
        <v>906</v>
      </c>
      <c r="B441" s="717"/>
      <c r="C441" s="359" t="s">
        <v>723</v>
      </c>
      <c r="D441" s="368" t="s">
        <v>1323</v>
      </c>
      <c r="E441" s="376"/>
      <c r="F441" s="355">
        <v>0</v>
      </c>
      <c r="G441" s="355">
        <v>0</v>
      </c>
      <c r="H441" s="355">
        <v>0</v>
      </c>
      <c r="I441" s="355">
        <v>0</v>
      </c>
      <c r="J441" s="355">
        <v>0</v>
      </c>
      <c r="K441" s="355">
        <v>0</v>
      </c>
      <c r="L441" s="398">
        <v>0</v>
      </c>
      <c r="M441" s="355">
        <v>0</v>
      </c>
      <c r="N441" s="355">
        <v>0</v>
      </c>
      <c r="O441" s="355">
        <v>0</v>
      </c>
      <c r="P441" s="355">
        <v>0</v>
      </c>
    </row>
    <row r="442" spans="1:16" ht="15.75" hidden="1" customHeight="1" x14ac:dyDescent="0.25">
      <c r="A442" s="717" t="s">
        <v>908</v>
      </c>
      <c r="B442" s="717"/>
      <c r="C442" s="359" t="s">
        <v>724</v>
      </c>
      <c r="D442" s="368" t="s">
        <v>1323</v>
      </c>
      <c r="E442" s="376"/>
      <c r="F442" s="355">
        <v>0</v>
      </c>
      <c r="G442" s="355">
        <v>0</v>
      </c>
      <c r="H442" s="355">
        <v>0</v>
      </c>
      <c r="I442" s="355">
        <v>0</v>
      </c>
      <c r="J442" s="355">
        <v>0</v>
      </c>
      <c r="K442" s="355">
        <v>0</v>
      </c>
      <c r="L442" s="398">
        <v>0</v>
      </c>
      <c r="M442" s="355">
        <v>0</v>
      </c>
      <c r="N442" s="355">
        <v>0</v>
      </c>
      <c r="O442" s="355">
        <v>0</v>
      </c>
      <c r="P442" s="355">
        <v>0</v>
      </c>
    </row>
    <row r="443" spans="1:16" ht="15.75" hidden="1" customHeight="1" x14ac:dyDescent="0.25">
      <c r="A443" s="717" t="s">
        <v>911</v>
      </c>
      <c r="B443" s="717"/>
      <c r="C443" s="359" t="s">
        <v>725</v>
      </c>
      <c r="D443" s="368" t="s">
        <v>1323</v>
      </c>
      <c r="E443" s="376"/>
      <c r="F443" s="355">
        <v>0</v>
      </c>
      <c r="G443" s="355">
        <v>0</v>
      </c>
      <c r="H443" s="355">
        <v>0</v>
      </c>
      <c r="I443" s="355">
        <v>0</v>
      </c>
      <c r="J443" s="355">
        <v>0</v>
      </c>
      <c r="K443" s="355">
        <v>0</v>
      </c>
      <c r="L443" s="398">
        <v>0</v>
      </c>
      <c r="M443" s="355">
        <v>0</v>
      </c>
      <c r="N443" s="355">
        <v>0</v>
      </c>
      <c r="O443" s="355">
        <v>0</v>
      </c>
      <c r="P443" s="355">
        <v>0</v>
      </c>
    </row>
    <row r="444" spans="1:16" ht="15.75" hidden="1" customHeight="1" x14ac:dyDescent="0.25">
      <c r="A444" s="717" t="s">
        <v>914</v>
      </c>
      <c r="B444" s="717"/>
      <c r="C444" s="359" t="s">
        <v>726</v>
      </c>
      <c r="D444" s="368" t="s">
        <v>1323</v>
      </c>
      <c r="E444" s="376"/>
      <c r="F444" s="355">
        <v>0</v>
      </c>
      <c r="G444" s="355">
        <v>0</v>
      </c>
      <c r="H444" s="355">
        <v>0</v>
      </c>
      <c r="I444" s="355">
        <v>0</v>
      </c>
      <c r="J444" s="355">
        <v>0</v>
      </c>
      <c r="K444" s="355">
        <v>0</v>
      </c>
      <c r="L444" s="398">
        <v>0</v>
      </c>
      <c r="M444" s="355">
        <v>0</v>
      </c>
      <c r="N444" s="355">
        <v>0</v>
      </c>
      <c r="O444" s="355">
        <v>0</v>
      </c>
      <c r="P444" s="355">
        <v>0</v>
      </c>
    </row>
    <row r="445" spans="1:16" ht="15.75" customHeight="1" x14ac:dyDescent="0.25">
      <c r="A445" s="717" t="s">
        <v>916</v>
      </c>
      <c r="B445" s="717"/>
      <c r="C445" s="359" t="s">
        <v>727</v>
      </c>
      <c r="D445" s="368" t="s">
        <v>1323</v>
      </c>
      <c r="E445" s="376"/>
      <c r="F445" s="355">
        <v>0</v>
      </c>
      <c r="G445" s="355">
        <v>0</v>
      </c>
      <c r="H445" s="355">
        <v>0</v>
      </c>
      <c r="I445" s="355">
        <f t="shared" ref="I445" si="77">SUM(I452:I453)</f>
        <v>1239865</v>
      </c>
      <c r="J445" s="355">
        <v>0</v>
      </c>
      <c r="K445" s="355">
        <v>0</v>
      </c>
      <c r="L445" s="398">
        <v>0</v>
      </c>
      <c r="M445" s="355">
        <v>0</v>
      </c>
      <c r="N445" s="355">
        <v>0</v>
      </c>
      <c r="O445" s="355">
        <v>0</v>
      </c>
      <c r="P445" s="355">
        <v>0</v>
      </c>
    </row>
    <row r="446" spans="1:16" ht="25.5" x14ac:dyDescent="0.25">
      <c r="A446" s="717" t="s">
        <v>918</v>
      </c>
      <c r="B446" s="717"/>
      <c r="C446" s="359" t="s">
        <v>1324</v>
      </c>
      <c r="D446" s="368" t="s">
        <v>1325</v>
      </c>
      <c r="E446" s="376"/>
      <c r="F446" s="355">
        <v>780</v>
      </c>
      <c r="G446" s="355">
        <v>0</v>
      </c>
      <c r="H446" s="355">
        <v>780</v>
      </c>
      <c r="I446" s="355">
        <v>0</v>
      </c>
      <c r="J446" s="355">
        <v>3824244</v>
      </c>
      <c r="K446" s="395">
        <f t="shared" ref="K446" si="78">SUM(K453:K454)</f>
        <v>3205233</v>
      </c>
      <c r="L446" s="398">
        <v>1473000</v>
      </c>
      <c r="M446" s="395">
        <v>1822400</v>
      </c>
      <c r="N446" s="395">
        <v>3295400</v>
      </c>
      <c r="O446" s="395">
        <v>3295400</v>
      </c>
      <c r="P446" s="412">
        <f t="shared" si="76"/>
        <v>1</v>
      </c>
    </row>
    <row r="447" spans="1:16" x14ac:dyDescent="0.25">
      <c r="A447" s="717" t="s">
        <v>920</v>
      </c>
      <c r="B447" s="717"/>
      <c r="C447" s="359" t="s">
        <v>719</v>
      </c>
      <c r="D447" s="368" t="s">
        <v>1325</v>
      </c>
      <c r="E447" s="376"/>
      <c r="F447" s="355">
        <v>0</v>
      </c>
      <c r="G447" s="355">
        <v>0</v>
      </c>
      <c r="H447" s="355">
        <v>0</v>
      </c>
      <c r="I447" s="355">
        <v>0</v>
      </c>
      <c r="J447" s="355">
        <v>0</v>
      </c>
      <c r="K447" s="355">
        <v>0</v>
      </c>
      <c r="L447" s="398">
        <v>0</v>
      </c>
      <c r="M447" s="355">
        <v>0</v>
      </c>
      <c r="N447" s="355">
        <v>0</v>
      </c>
      <c r="O447" s="355">
        <v>0</v>
      </c>
      <c r="P447" s="355">
        <v>0</v>
      </c>
    </row>
    <row r="448" spans="1:16" x14ac:dyDescent="0.25">
      <c r="A448" s="717" t="s">
        <v>922</v>
      </c>
      <c r="B448" s="717"/>
      <c r="C448" s="359" t="s">
        <v>413</v>
      </c>
      <c r="D448" s="368" t="s">
        <v>1325</v>
      </c>
      <c r="E448" s="376"/>
      <c r="F448" s="355">
        <v>0</v>
      </c>
      <c r="G448" s="355">
        <v>0</v>
      </c>
      <c r="H448" s="355">
        <v>0</v>
      </c>
      <c r="I448" s="355">
        <v>0</v>
      </c>
      <c r="J448" s="355">
        <v>0</v>
      </c>
      <c r="K448" s="355">
        <v>0</v>
      </c>
      <c r="L448" s="398">
        <v>0</v>
      </c>
      <c r="M448" s="355">
        <v>0</v>
      </c>
      <c r="N448" s="355">
        <v>0</v>
      </c>
      <c r="O448" s="355">
        <v>0</v>
      </c>
      <c r="P448" s="355">
        <v>0</v>
      </c>
    </row>
    <row r="449" spans="1:16" ht="25.5" x14ac:dyDescent="0.25">
      <c r="A449" s="717" t="s">
        <v>924</v>
      </c>
      <c r="B449" s="717"/>
      <c r="C449" s="359" t="s">
        <v>720</v>
      </c>
      <c r="D449" s="368" t="s">
        <v>1325</v>
      </c>
      <c r="E449" s="376"/>
      <c r="F449" s="355">
        <v>0</v>
      </c>
      <c r="G449" s="355">
        <v>0</v>
      </c>
      <c r="H449" s="355">
        <v>0</v>
      </c>
      <c r="I449" s="355">
        <v>0</v>
      </c>
      <c r="J449" s="355">
        <v>0</v>
      </c>
      <c r="K449" s="355">
        <v>0</v>
      </c>
      <c r="L449" s="398">
        <v>0</v>
      </c>
      <c r="M449" s="355">
        <v>0</v>
      </c>
      <c r="N449" s="355">
        <v>0</v>
      </c>
      <c r="O449" s="355">
        <v>0</v>
      </c>
      <c r="P449" s="355">
        <v>0</v>
      </c>
    </row>
    <row r="450" spans="1:16" x14ac:dyDescent="0.25">
      <c r="A450" s="717" t="s">
        <v>926</v>
      </c>
      <c r="B450" s="717"/>
      <c r="C450" s="359" t="s">
        <v>721</v>
      </c>
      <c r="D450" s="368" t="s">
        <v>1325</v>
      </c>
      <c r="E450" s="376"/>
      <c r="F450" s="355">
        <v>0</v>
      </c>
      <c r="G450" s="355">
        <v>0</v>
      </c>
      <c r="H450" s="355">
        <v>0</v>
      </c>
      <c r="I450" s="355">
        <v>0</v>
      </c>
      <c r="J450" s="355">
        <v>0</v>
      </c>
      <c r="K450" s="355">
        <v>0</v>
      </c>
      <c r="L450" s="398">
        <v>0</v>
      </c>
      <c r="M450" s="355">
        <v>0</v>
      </c>
      <c r="N450" s="355">
        <v>0</v>
      </c>
      <c r="O450" s="355">
        <v>0</v>
      </c>
      <c r="P450" s="355">
        <v>0</v>
      </c>
    </row>
    <row r="451" spans="1:16" x14ac:dyDescent="0.25">
      <c r="A451" s="717" t="s">
        <v>928</v>
      </c>
      <c r="B451" s="717"/>
      <c r="C451" s="359" t="s">
        <v>722</v>
      </c>
      <c r="D451" s="368" t="s">
        <v>1325</v>
      </c>
      <c r="E451" s="376"/>
      <c r="F451" s="355">
        <v>0</v>
      </c>
      <c r="G451" s="355">
        <v>0</v>
      </c>
      <c r="H451" s="355">
        <v>0</v>
      </c>
      <c r="I451" s="355">
        <v>0</v>
      </c>
      <c r="J451" s="355">
        <v>0</v>
      </c>
      <c r="K451" s="355">
        <v>0</v>
      </c>
      <c r="L451" s="398">
        <v>0</v>
      </c>
      <c r="M451" s="355">
        <v>0</v>
      </c>
      <c r="N451" s="355">
        <v>0</v>
      </c>
      <c r="O451" s="355">
        <v>0</v>
      </c>
      <c r="P451" s="355">
        <v>0</v>
      </c>
    </row>
    <row r="452" spans="1:16" x14ac:dyDescent="0.25">
      <c r="A452" s="717" t="s">
        <v>930</v>
      </c>
      <c r="B452" s="717"/>
      <c r="C452" s="359" t="s">
        <v>723</v>
      </c>
      <c r="D452" s="368" t="s">
        <v>1325</v>
      </c>
      <c r="E452" s="376"/>
      <c r="F452" s="355">
        <v>0</v>
      </c>
      <c r="G452" s="355">
        <v>0</v>
      </c>
      <c r="H452" s="355">
        <v>0</v>
      </c>
      <c r="I452" s="355">
        <v>1239865</v>
      </c>
      <c r="J452" s="355">
        <v>0</v>
      </c>
      <c r="K452" s="355">
        <v>0</v>
      </c>
      <c r="L452" s="398">
        <v>0</v>
      </c>
      <c r="M452" s="355">
        <v>0</v>
      </c>
      <c r="N452" s="355">
        <v>0</v>
      </c>
      <c r="O452" s="355">
        <v>0</v>
      </c>
      <c r="P452" s="355">
        <v>0</v>
      </c>
    </row>
    <row r="453" spans="1:16" x14ac:dyDescent="0.25">
      <c r="A453" s="717" t="s">
        <v>932</v>
      </c>
      <c r="B453" s="717"/>
      <c r="C453" s="359" t="s">
        <v>724</v>
      </c>
      <c r="D453" s="368" t="s">
        <v>1325</v>
      </c>
      <c r="E453" s="376"/>
      <c r="F453" s="355">
        <v>580</v>
      </c>
      <c r="G453" s="355">
        <v>0</v>
      </c>
      <c r="H453" s="355">
        <v>580</v>
      </c>
      <c r="I453" s="355">
        <v>0</v>
      </c>
      <c r="J453" s="355">
        <v>3824244</v>
      </c>
      <c r="K453" s="355">
        <v>3205233</v>
      </c>
      <c r="L453" s="398">
        <v>1473000</v>
      </c>
      <c r="M453" s="355">
        <v>1822400</v>
      </c>
      <c r="N453" s="355">
        <v>3295400</v>
      </c>
      <c r="O453" s="355">
        <v>3295400</v>
      </c>
      <c r="P453" s="412">
        <f t="shared" si="76"/>
        <v>1</v>
      </c>
    </row>
    <row r="454" spans="1:16" x14ac:dyDescent="0.25">
      <c r="A454" s="717" t="s">
        <v>934</v>
      </c>
      <c r="B454" s="717"/>
      <c r="C454" s="359" t="s">
        <v>725</v>
      </c>
      <c r="D454" s="368" t="s">
        <v>1325</v>
      </c>
      <c r="E454" s="376"/>
      <c r="F454" s="355">
        <v>200</v>
      </c>
      <c r="G454" s="355">
        <v>0</v>
      </c>
      <c r="H454" s="355">
        <v>200</v>
      </c>
      <c r="I454" s="355">
        <v>0</v>
      </c>
      <c r="J454" s="355">
        <v>0</v>
      </c>
      <c r="K454" s="355">
        <v>0</v>
      </c>
      <c r="L454" s="398">
        <v>0</v>
      </c>
      <c r="M454" s="355"/>
      <c r="N454" s="355">
        <v>0</v>
      </c>
      <c r="O454" s="355">
        <v>0</v>
      </c>
      <c r="P454" s="355">
        <v>0</v>
      </c>
    </row>
    <row r="455" spans="1:16" x14ac:dyDescent="0.25">
      <c r="A455" s="717" t="s">
        <v>936</v>
      </c>
      <c r="B455" s="717"/>
      <c r="C455" s="359" t="s">
        <v>726</v>
      </c>
      <c r="D455" s="368" t="s">
        <v>1325</v>
      </c>
      <c r="E455" s="376"/>
      <c r="F455" s="355">
        <v>0</v>
      </c>
      <c r="G455" s="355">
        <v>0</v>
      </c>
      <c r="H455" s="355">
        <v>0</v>
      </c>
      <c r="I455" s="355">
        <v>0</v>
      </c>
      <c r="J455" s="355">
        <v>0</v>
      </c>
      <c r="K455" s="355">
        <v>0</v>
      </c>
      <c r="L455" s="398">
        <v>0</v>
      </c>
      <c r="M455" s="355">
        <v>0</v>
      </c>
      <c r="N455" s="355">
        <v>0</v>
      </c>
      <c r="O455" s="355">
        <v>0</v>
      </c>
      <c r="P455" s="355">
        <v>0</v>
      </c>
    </row>
    <row r="456" spans="1:16" hidden="1" x14ac:dyDescent="0.25">
      <c r="A456" s="717" t="s">
        <v>939</v>
      </c>
      <c r="B456" s="717"/>
      <c r="C456" s="359" t="s">
        <v>727</v>
      </c>
      <c r="D456" s="368" t="s">
        <v>1325</v>
      </c>
      <c r="E456" s="376"/>
      <c r="F456" s="355">
        <v>0</v>
      </c>
      <c r="G456" s="355">
        <v>0</v>
      </c>
      <c r="H456" s="355">
        <v>0</v>
      </c>
      <c r="I456" s="355">
        <v>0</v>
      </c>
      <c r="J456" s="355">
        <v>0</v>
      </c>
      <c r="K456" s="355">
        <v>0</v>
      </c>
      <c r="L456" s="398">
        <v>0</v>
      </c>
      <c r="M456" s="355">
        <v>0</v>
      </c>
      <c r="N456" s="355">
        <v>0</v>
      </c>
      <c r="O456" s="355">
        <v>0</v>
      </c>
      <c r="P456" s="355">
        <v>0</v>
      </c>
    </row>
    <row r="457" spans="1:16" ht="25.5" hidden="1" customHeight="1" x14ac:dyDescent="0.25">
      <c r="A457" s="717" t="s">
        <v>942</v>
      </c>
      <c r="B457" s="717"/>
      <c r="C457" s="359" t="s">
        <v>1326</v>
      </c>
      <c r="D457" s="368" t="s">
        <v>1327</v>
      </c>
      <c r="E457" s="376"/>
      <c r="F457" s="355">
        <v>0</v>
      </c>
      <c r="G457" s="355">
        <v>0</v>
      </c>
      <c r="H457" s="355">
        <v>0</v>
      </c>
      <c r="I457" s="355">
        <v>0</v>
      </c>
      <c r="J457" s="355">
        <v>0</v>
      </c>
      <c r="K457" s="355">
        <v>0</v>
      </c>
      <c r="L457" s="398">
        <v>0</v>
      </c>
      <c r="M457" s="355">
        <v>0</v>
      </c>
      <c r="N457" s="355">
        <v>0</v>
      </c>
      <c r="O457" s="355">
        <v>0</v>
      </c>
      <c r="P457" s="355">
        <v>0</v>
      </c>
    </row>
    <row r="458" spans="1:16" ht="25.5" hidden="1" customHeight="1" x14ac:dyDescent="0.25">
      <c r="A458" s="717" t="s">
        <v>945</v>
      </c>
      <c r="B458" s="717"/>
      <c r="C458" s="359" t="s">
        <v>1328</v>
      </c>
      <c r="D458" s="368" t="s">
        <v>1327</v>
      </c>
      <c r="E458" s="376"/>
      <c r="F458" s="355">
        <v>0</v>
      </c>
      <c r="G458" s="355">
        <v>0</v>
      </c>
      <c r="H458" s="355">
        <v>0</v>
      </c>
      <c r="I458" s="355">
        <v>0</v>
      </c>
      <c r="J458" s="355">
        <v>0</v>
      </c>
      <c r="K458" s="355">
        <v>0</v>
      </c>
      <c r="L458" s="398">
        <v>0</v>
      </c>
      <c r="M458" s="355">
        <v>0</v>
      </c>
      <c r="N458" s="355">
        <v>0</v>
      </c>
      <c r="O458" s="355">
        <v>0</v>
      </c>
      <c r="P458" s="355">
        <v>0</v>
      </c>
    </row>
    <row r="459" spans="1:16" ht="25.5" hidden="1" customHeight="1" x14ac:dyDescent="0.25">
      <c r="A459" s="717" t="s">
        <v>948</v>
      </c>
      <c r="B459" s="717"/>
      <c r="C459" s="359" t="s">
        <v>1329</v>
      </c>
      <c r="D459" s="368" t="s">
        <v>1330</v>
      </c>
      <c r="E459" s="376"/>
      <c r="F459" s="355">
        <v>0</v>
      </c>
      <c r="G459" s="355">
        <v>0</v>
      </c>
      <c r="H459" s="355">
        <v>0</v>
      </c>
      <c r="I459" s="355">
        <v>0</v>
      </c>
      <c r="J459" s="355">
        <v>0</v>
      </c>
      <c r="K459" s="355">
        <v>0</v>
      </c>
      <c r="L459" s="398">
        <v>0</v>
      </c>
      <c r="M459" s="355">
        <v>0</v>
      </c>
      <c r="N459" s="355">
        <v>0</v>
      </c>
      <c r="O459" s="355">
        <v>0</v>
      </c>
      <c r="P459" s="355">
        <v>0</v>
      </c>
    </row>
    <row r="460" spans="1:16" ht="15.75" hidden="1" customHeight="1" x14ac:dyDescent="0.25">
      <c r="A460" s="717" t="s">
        <v>950</v>
      </c>
      <c r="B460" s="717"/>
      <c r="C460" s="359" t="s">
        <v>1039</v>
      </c>
      <c r="D460" s="353" t="s">
        <v>1330</v>
      </c>
      <c r="E460" s="376"/>
      <c r="F460" s="355">
        <v>0</v>
      </c>
      <c r="G460" s="355">
        <v>0</v>
      </c>
      <c r="H460" s="355">
        <v>0</v>
      </c>
      <c r="I460" s="355">
        <v>0</v>
      </c>
      <c r="J460" s="355">
        <v>0</v>
      </c>
      <c r="K460" s="355">
        <v>0</v>
      </c>
      <c r="L460" s="398">
        <v>0</v>
      </c>
      <c r="M460" s="355">
        <v>0</v>
      </c>
      <c r="N460" s="355">
        <v>0</v>
      </c>
      <c r="O460" s="355">
        <v>0</v>
      </c>
      <c r="P460" s="355">
        <v>0</v>
      </c>
    </row>
    <row r="461" spans="1:16" ht="15.75" hidden="1" customHeight="1" x14ac:dyDescent="0.25">
      <c r="A461" s="717" t="s">
        <v>952</v>
      </c>
      <c r="B461" s="717"/>
      <c r="C461" s="359" t="s">
        <v>1041</v>
      </c>
      <c r="D461" s="353" t="s">
        <v>1330</v>
      </c>
      <c r="E461" s="376"/>
      <c r="F461" s="355">
        <v>0</v>
      </c>
      <c r="G461" s="355">
        <v>0</v>
      </c>
      <c r="H461" s="355">
        <v>0</v>
      </c>
      <c r="I461" s="355">
        <v>0</v>
      </c>
      <c r="J461" s="355">
        <v>0</v>
      </c>
      <c r="K461" s="355">
        <v>0</v>
      </c>
      <c r="L461" s="398">
        <v>0</v>
      </c>
      <c r="M461" s="355">
        <v>0</v>
      </c>
      <c r="N461" s="355">
        <v>0</v>
      </c>
      <c r="O461" s="355">
        <v>0</v>
      </c>
      <c r="P461" s="355">
        <v>0</v>
      </c>
    </row>
    <row r="462" spans="1:16" ht="15.75" hidden="1" customHeight="1" x14ac:dyDescent="0.25">
      <c r="A462" s="717" t="s">
        <v>955</v>
      </c>
      <c r="B462" s="717"/>
      <c r="C462" s="359" t="s">
        <v>1043</v>
      </c>
      <c r="D462" s="353" t="s">
        <v>1330</v>
      </c>
      <c r="E462" s="376"/>
      <c r="F462" s="355">
        <v>0</v>
      </c>
      <c r="G462" s="355">
        <v>0</v>
      </c>
      <c r="H462" s="355">
        <v>0</v>
      </c>
      <c r="I462" s="355">
        <v>0</v>
      </c>
      <c r="J462" s="355">
        <v>0</v>
      </c>
      <c r="K462" s="355">
        <v>0</v>
      </c>
      <c r="L462" s="398">
        <v>0</v>
      </c>
      <c r="M462" s="355">
        <v>0</v>
      </c>
      <c r="N462" s="355">
        <v>0</v>
      </c>
      <c r="O462" s="355">
        <v>0</v>
      </c>
      <c r="P462" s="355">
        <v>0</v>
      </c>
    </row>
    <row r="463" spans="1:16" ht="15.75" hidden="1" customHeight="1" x14ac:dyDescent="0.25">
      <c r="A463" s="717" t="s">
        <v>957</v>
      </c>
      <c r="B463" s="717"/>
      <c r="C463" s="353" t="s">
        <v>1045</v>
      </c>
      <c r="D463" s="353" t="s">
        <v>1330</v>
      </c>
      <c r="E463" s="369"/>
      <c r="F463" s="355">
        <v>0</v>
      </c>
      <c r="G463" s="355">
        <v>0</v>
      </c>
      <c r="H463" s="355">
        <v>0</v>
      </c>
      <c r="I463" s="355">
        <v>0</v>
      </c>
      <c r="J463" s="355">
        <v>0</v>
      </c>
      <c r="K463" s="355">
        <v>0</v>
      </c>
      <c r="L463" s="398">
        <v>0</v>
      </c>
      <c r="M463" s="355">
        <v>0</v>
      </c>
      <c r="N463" s="355">
        <v>0</v>
      </c>
      <c r="O463" s="355">
        <v>0</v>
      </c>
      <c r="P463" s="355">
        <v>0</v>
      </c>
    </row>
    <row r="464" spans="1:16" ht="15.75" hidden="1" customHeight="1" x14ac:dyDescent="0.25">
      <c r="A464" s="717" t="s">
        <v>960</v>
      </c>
      <c r="B464" s="717"/>
      <c r="C464" s="353" t="s">
        <v>1047</v>
      </c>
      <c r="D464" s="353" t="s">
        <v>1330</v>
      </c>
      <c r="E464" s="369"/>
      <c r="F464" s="355">
        <v>0</v>
      </c>
      <c r="G464" s="355">
        <v>0</v>
      </c>
      <c r="H464" s="355">
        <v>0</v>
      </c>
      <c r="I464" s="355">
        <v>0</v>
      </c>
      <c r="J464" s="355">
        <v>0</v>
      </c>
      <c r="K464" s="355">
        <v>0</v>
      </c>
      <c r="L464" s="398">
        <v>0</v>
      </c>
      <c r="M464" s="355">
        <v>0</v>
      </c>
      <c r="N464" s="355">
        <v>0</v>
      </c>
      <c r="O464" s="355">
        <v>0</v>
      </c>
      <c r="P464" s="355">
        <v>0</v>
      </c>
    </row>
    <row r="465" spans="1:16" ht="25.5" hidden="1" customHeight="1" x14ac:dyDescent="0.25">
      <c r="A465" s="717" t="s">
        <v>962</v>
      </c>
      <c r="B465" s="717"/>
      <c r="C465" s="353" t="s">
        <v>1049</v>
      </c>
      <c r="D465" s="353" t="s">
        <v>1330</v>
      </c>
      <c r="E465" s="369"/>
      <c r="F465" s="355">
        <v>0</v>
      </c>
      <c r="G465" s="355">
        <v>0</v>
      </c>
      <c r="H465" s="355">
        <v>0</v>
      </c>
      <c r="I465" s="355">
        <v>0</v>
      </c>
      <c r="J465" s="355">
        <v>0</v>
      </c>
      <c r="K465" s="355">
        <v>0</v>
      </c>
      <c r="L465" s="398">
        <v>0</v>
      </c>
      <c r="M465" s="355">
        <v>0</v>
      </c>
      <c r="N465" s="355">
        <v>0</v>
      </c>
      <c r="O465" s="355">
        <v>0</v>
      </c>
      <c r="P465" s="355">
        <v>0</v>
      </c>
    </row>
    <row r="466" spans="1:16" ht="15.75" hidden="1" customHeight="1" x14ac:dyDescent="0.25">
      <c r="A466" s="717" t="s">
        <v>964</v>
      </c>
      <c r="B466" s="717"/>
      <c r="C466" s="359" t="s">
        <v>1051</v>
      </c>
      <c r="D466" s="353" t="s">
        <v>1330</v>
      </c>
      <c r="E466" s="376"/>
      <c r="F466" s="355">
        <v>0</v>
      </c>
      <c r="G466" s="355">
        <v>0</v>
      </c>
      <c r="H466" s="355">
        <v>0</v>
      </c>
      <c r="I466" s="355">
        <v>0</v>
      </c>
      <c r="J466" s="355">
        <v>0</v>
      </c>
      <c r="K466" s="355">
        <v>0</v>
      </c>
      <c r="L466" s="398">
        <v>0</v>
      </c>
      <c r="M466" s="355">
        <v>0</v>
      </c>
      <c r="N466" s="355">
        <v>0</v>
      </c>
      <c r="O466" s="355">
        <v>0</v>
      </c>
      <c r="P466" s="355">
        <v>0</v>
      </c>
    </row>
    <row r="467" spans="1:16" ht="15.75" hidden="1" customHeight="1" x14ac:dyDescent="0.25">
      <c r="A467" s="717" t="s">
        <v>966</v>
      </c>
      <c r="B467" s="717"/>
      <c r="C467" s="359" t="s">
        <v>1053</v>
      </c>
      <c r="D467" s="353" t="s">
        <v>1330</v>
      </c>
      <c r="E467" s="376"/>
      <c r="F467" s="355">
        <v>0</v>
      </c>
      <c r="G467" s="355">
        <v>0</v>
      </c>
      <c r="H467" s="355">
        <v>0</v>
      </c>
      <c r="I467" s="355">
        <v>0</v>
      </c>
      <c r="J467" s="355">
        <v>0</v>
      </c>
      <c r="K467" s="355">
        <v>0</v>
      </c>
      <c r="L467" s="398">
        <v>0</v>
      </c>
      <c r="M467" s="355">
        <v>0</v>
      </c>
      <c r="N467" s="355">
        <v>0</v>
      </c>
      <c r="O467" s="355">
        <v>0</v>
      </c>
      <c r="P467" s="355">
        <v>0</v>
      </c>
    </row>
    <row r="468" spans="1:16" ht="15.75" hidden="1" customHeight="1" x14ac:dyDescent="0.25">
      <c r="A468" s="717" t="s">
        <v>968</v>
      </c>
      <c r="B468" s="717"/>
      <c r="C468" s="359" t="s">
        <v>1055</v>
      </c>
      <c r="D468" s="353" t="s">
        <v>1330</v>
      </c>
      <c r="E468" s="376"/>
      <c r="F468" s="355">
        <v>0</v>
      </c>
      <c r="G468" s="355">
        <v>0</v>
      </c>
      <c r="H468" s="355">
        <v>0</v>
      </c>
      <c r="I468" s="355">
        <v>0</v>
      </c>
      <c r="J468" s="355">
        <v>0</v>
      </c>
      <c r="K468" s="355">
        <v>0</v>
      </c>
      <c r="L468" s="398">
        <v>0</v>
      </c>
      <c r="M468" s="355">
        <v>0</v>
      </c>
      <c r="N468" s="355">
        <v>0</v>
      </c>
      <c r="O468" s="355">
        <v>0</v>
      </c>
      <c r="P468" s="355">
        <v>0</v>
      </c>
    </row>
    <row r="469" spans="1:16" ht="15.75" hidden="1" customHeight="1" x14ac:dyDescent="0.25">
      <c r="A469" s="717" t="s">
        <v>970</v>
      </c>
      <c r="B469" s="717"/>
      <c r="C469" s="359" t="s">
        <v>1057</v>
      </c>
      <c r="D469" s="353" t="s">
        <v>1330</v>
      </c>
      <c r="E469" s="376"/>
      <c r="F469" s="355">
        <v>0</v>
      </c>
      <c r="G469" s="355">
        <v>0</v>
      </c>
      <c r="H469" s="355">
        <v>0</v>
      </c>
      <c r="I469" s="355">
        <v>0</v>
      </c>
      <c r="J469" s="355">
        <v>0</v>
      </c>
      <c r="K469" s="355">
        <v>0</v>
      </c>
      <c r="L469" s="398">
        <v>0</v>
      </c>
      <c r="M469" s="355">
        <v>0</v>
      </c>
      <c r="N469" s="355">
        <v>0</v>
      </c>
      <c r="O469" s="355">
        <v>0</v>
      </c>
      <c r="P469" s="355">
        <v>0</v>
      </c>
    </row>
    <row r="470" spans="1:16" ht="15.75" hidden="1" customHeight="1" x14ac:dyDescent="0.25">
      <c r="A470" s="717" t="s">
        <v>972</v>
      </c>
      <c r="B470" s="717"/>
      <c r="C470" s="359" t="s">
        <v>1331</v>
      </c>
      <c r="D470" s="368" t="s">
        <v>1332</v>
      </c>
      <c r="E470" s="376"/>
      <c r="F470" s="355">
        <v>0</v>
      </c>
      <c r="G470" s="355">
        <v>0</v>
      </c>
      <c r="H470" s="355">
        <v>0</v>
      </c>
      <c r="I470" s="355">
        <v>0</v>
      </c>
      <c r="J470" s="355">
        <v>0</v>
      </c>
      <c r="K470" s="355">
        <v>0</v>
      </c>
      <c r="L470" s="398">
        <v>0</v>
      </c>
      <c r="M470" s="355">
        <v>0</v>
      </c>
      <c r="N470" s="355">
        <v>0</v>
      </c>
      <c r="O470" s="355">
        <v>0</v>
      </c>
      <c r="P470" s="355">
        <v>0</v>
      </c>
    </row>
    <row r="471" spans="1:16" ht="15.75" customHeight="1" x14ac:dyDescent="0.25">
      <c r="A471" s="717" t="s">
        <v>974</v>
      </c>
      <c r="B471" s="717"/>
      <c r="C471" s="359" t="s">
        <v>1333</v>
      </c>
      <c r="D471" s="368" t="s">
        <v>1334</v>
      </c>
      <c r="E471" s="376"/>
      <c r="F471" s="355">
        <v>0</v>
      </c>
      <c r="G471" s="355">
        <v>0</v>
      </c>
      <c r="H471" s="355">
        <v>0</v>
      </c>
      <c r="I471" s="355">
        <f t="shared" ref="I471" si="79">SUM(I473:I481)</f>
        <v>305459</v>
      </c>
      <c r="J471" s="355">
        <v>0</v>
      </c>
      <c r="K471" s="355">
        <v>0</v>
      </c>
      <c r="L471" s="398">
        <v>0</v>
      </c>
      <c r="M471" s="355">
        <v>0</v>
      </c>
      <c r="N471" s="355">
        <v>0</v>
      </c>
      <c r="O471" s="355">
        <v>0</v>
      </c>
      <c r="P471" s="355">
        <v>0</v>
      </c>
    </row>
    <row r="472" spans="1:16" ht="25.5" x14ac:dyDescent="0.25">
      <c r="A472" s="717" t="s">
        <v>977</v>
      </c>
      <c r="B472" s="717"/>
      <c r="C472" s="359" t="s">
        <v>1335</v>
      </c>
      <c r="D472" s="368" t="s">
        <v>1336</v>
      </c>
      <c r="E472" s="376"/>
      <c r="F472" s="355">
        <v>424</v>
      </c>
      <c r="G472" s="355">
        <v>0</v>
      </c>
      <c r="H472" s="355">
        <v>424</v>
      </c>
      <c r="I472" s="355">
        <v>0</v>
      </c>
      <c r="J472" s="355">
        <f t="shared" ref="J472:O472" si="80">SUM(J474:J482)</f>
        <v>748958</v>
      </c>
      <c r="K472" s="355">
        <f t="shared" si="80"/>
        <v>799299</v>
      </c>
      <c r="L472" s="355">
        <f t="shared" si="80"/>
        <v>400000</v>
      </c>
      <c r="M472" s="355">
        <f t="shared" si="80"/>
        <v>109215</v>
      </c>
      <c r="N472" s="355">
        <f t="shared" si="80"/>
        <v>509215</v>
      </c>
      <c r="O472" s="355">
        <f t="shared" si="80"/>
        <v>509215</v>
      </c>
      <c r="P472" s="412">
        <f t="shared" si="76"/>
        <v>1</v>
      </c>
    </row>
    <row r="473" spans="1:16" x14ac:dyDescent="0.25">
      <c r="A473" s="717" t="s">
        <v>979</v>
      </c>
      <c r="B473" s="717"/>
      <c r="C473" s="359" t="s">
        <v>1039</v>
      </c>
      <c r="D473" s="353" t="s">
        <v>1336</v>
      </c>
      <c r="E473" s="376"/>
      <c r="F473" s="355">
        <v>0</v>
      </c>
      <c r="G473" s="355">
        <v>0</v>
      </c>
      <c r="H473" s="355">
        <v>0</v>
      </c>
      <c r="I473" s="355">
        <v>305459</v>
      </c>
      <c r="J473" s="355">
        <v>0</v>
      </c>
      <c r="K473" s="355">
        <v>0</v>
      </c>
      <c r="L473" s="398">
        <v>0</v>
      </c>
      <c r="M473" s="355">
        <v>0</v>
      </c>
      <c r="N473" s="355">
        <v>0</v>
      </c>
      <c r="O473" s="355">
        <v>0</v>
      </c>
      <c r="P473" s="355">
        <v>0</v>
      </c>
    </row>
    <row r="474" spans="1:16" x14ac:dyDescent="0.25">
      <c r="A474" s="717" t="s">
        <v>982</v>
      </c>
      <c r="B474" s="717"/>
      <c r="C474" s="359" t="s">
        <v>1041</v>
      </c>
      <c r="D474" s="368" t="s">
        <v>1336</v>
      </c>
      <c r="E474" s="376"/>
      <c r="F474" s="355">
        <v>400</v>
      </c>
      <c r="G474" s="355">
        <v>0</v>
      </c>
      <c r="H474" s="355">
        <v>400</v>
      </c>
      <c r="I474" s="355">
        <v>0</v>
      </c>
      <c r="J474" s="355">
        <v>748958</v>
      </c>
      <c r="K474" s="355">
        <v>799299</v>
      </c>
      <c r="L474" s="398">
        <v>400000</v>
      </c>
      <c r="M474" s="355">
        <v>0</v>
      </c>
      <c r="N474" s="355">
        <f>L474+M474</f>
        <v>400000</v>
      </c>
      <c r="O474" s="355">
        <v>400000</v>
      </c>
      <c r="P474" s="412">
        <f t="shared" si="76"/>
        <v>1</v>
      </c>
    </row>
    <row r="475" spans="1:16" x14ac:dyDescent="0.25">
      <c r="A475" s="717" t="s">
        <v>983</v>
      </c>
      <c r="B475" s="717"/>
      <c r="C475" s="359" t="s">
        <v>1043</v>
      </c>
      <c r="D475" s="353" t="s">
        <v>1336</v>
      </c>
      <c r="E475" s="376"/>
      <c r="F475" s="355">
        <v>0</v>
      </c>
      <c r="G475" s="355">
        <v>0</v>
      </c>
      <c r="H475" s="355">
        <v>0</v>
      </c>
      <c r="I475" s="355">
        <v>0</v>
      </c>
      <c r="J475" s="355">
        <v>0</v>
      </c>
      <c r="K475" s="355">
        <v>0</v>
      </c>
      <c r="L475" s="398">
        <v>0</v>
      </c>
      <c r="M475" s="355">
        <v>3000</v>
      </c>
      <c r="N475" s="355">
        <f>L475+M475</f>
        <v>3000</v>
      </c>
      <c r="O475" s="355">
        <v>3000</v>
      </c>
      <c r="P475" s="412">
        <f t="shared" si="76"/>
        <v>1</v>
      </c>
    </row>
    <row r="476" spans="1:16" x14ac:dyDescent="0.25">
      <c r="A476" s="717" t="s">
        <v>985</v>
      </c>
      <c r="B476" s="717"/>
      <c r="C476" s="353" t="s">
        <v>1045</v>
      </c>
      <c r="D476" s="368" t="s">
        <v>1336</v>
      </c>
      <c r="E476" s="369"/>
      <c r="F476" s="355">
        <v>0</v>
      </c>
      <c r="G476" s="355">
        <v>0</v>
      </c>
      <c r="H476" s="355">
        <v>0</v>
      </c>
      <c r="I476" s="355">
        <v>0</v>
      </c>
      <c r="J476" s="355">
        <v>0</v>
      </c>
      <c r="K476" s="355">
        <v>0</v>
      </c>
      <c r="L476" s="398">
        <v>0</v>
      </c>
      <c r="M476" s="355">
        <v>0</v>
      </c>
      <c r="N476" s="355">
        <f t="shared" ref="N476:N482" si="81">L476+M476</f>
        <v>0</v>
      </c>
      <c r="O476" s="355">
        <v>0</v>
      </c>
      <c r="P476" s="355">
        <v>0</v>
      </c>
    </row>
    <row r="477" spans="1:16" x14ac:dyDescent="0.25">
      <c r="A477" s="717" t="s">
        <v>987</v>
      </c>
      <c r="B477" s="717"/>
      <c r="C477" s="353" t="s">
        <v>1047</v>
      </c>
      <c r="D477" s="353" t="s">
        <v>1336</v>
      </c>
      <c r="E477" s="369"/>
      <c r="F477" s="355">
        <v>0</v>
      </c>
      <c r="G477" s="355">
        <v>0</v>
      </c>
      <c r="H477" s="355">
        <v>0</v>
      </c>
      <c r="I477" s="355">
        <v>0</v>
      </c>
      <c r="J477" s="355">
        <v>0</v>
      </c>
      <c r="K477" s="355">
        <v>0</v>
      </c>
      <c r="L477" s="398">
        <v>0</v>
      </c>
      <c r="M477" s="355">
        <v>0</v>
      </c>
      <c r="N477" s="355">
        <f t="shared" si="81"/>
        <v>0</v>
      </c>
      <c r="O477" s="355">
        <v>0</v>
      </c>
      <c r="P477" s="355">
        <v>0</v>
      </c>
    </row>
    <row r="478" spans="1:16" ht="25.5" customHeight="1" x14ac:dyDescent="0.25">
      <c r="A478" s="717" t="s">
        <v>990</v>
      </c>
      <c r="B478" s="717"/>
      <c r="C478" s="353" t="s">
        <v>1049</v>
      </c>
      <c r="D478" s="368" t="s">
        <v>1336</v>
      </c>
      <c r="E478" s="369"/>
      <c r="F478" s="355">
        <v>0</v>
      </c>
      <c r="G478" s="355">
        <v>0</v>
      </c>
      <c r="H478" s="355">
        <v>0</v>
      </c>
      <c r="I478" s="355">
        <v>0</v>
      </c>
      <c r="J478" s="355">
        <v>0</v>
      </c>
      <c r="K478" s="355">
        <v>0</v>
      </c>
      <c r="L478" s="398">
        <v>0</v>
      </c>
      <c r="M478" s="355">
        <v>0</v>
      </c>
      <c r="N478" s="355">
        <f t="shared" si="81"/>
        <v>0</v>
      </c>
      <c r="O478" s="355">
        <v>0</v>
      </c>
      <c r="P478" s="355">
        <v>0</v>
      </c>
    </row>
    <row r="479" spans="1:16" x14ac:dyDescent="0.25">
      <c r="A479" s="717" t="s">
        <v>992</v>
      </c>
      <c r="B479" s="717"/>
      <c r="C479" s="359" t="s">
        <v>1051</v>
      </c>
      <c r="D479" s="353" t="s">
        <v>1336</v>
      </c>
      <c r="E479" s="376"/>
      <c r="F479" s="355">
        <v>24</v>
      </c>
      <c r="G479" s="355">
        <v>0</v>
      </c>
      <c r="H479" s="355">
        <v>24</v>
      </c>
      <c r="I479" s="355">
        <v>0</v>
      </c>
      <c r="J479" s="355">
        <v>0</v>
      </c>
      <c r="K479" s="355">
        <v>0</v>
      </c>
      <c r="L479" s="398">
        <v>0</v>
      </c>
      <c r="M479" s="355">
        <v>0</v>
      </c>
      <c r="N479" s="355">
        <f t="shared" si="81"/>
        <v>0</v>
      </c>
      <c r="O479" s="355">
        <v>0</v>
      </c>
      <c r="P479" s="355">
        <v>0</v>
      </c>
    </row>
    <row r="480" spans="1:16" x14ac:dyDescent="0.25">
      <c r="A480" s="717" t="s">
        <v>994</v>
      </c>
      <c r="B480" s="717"/>
      <c r="C480" s="359" t="s">
        <v>1053</v>
      </c>
      <c r="D480" s="368" t="s">
        <v>1336</v>
      </c>
      <c r="E480" s="376"/>
      <c r="F480" s="355">
        <v>0</v>
      </c>
      <c r="G480" s="355">
        <v>0</v>
      </c>
      <c r="H480" s="355">
        <v>0</v>
      </c>
      <c r="I480" s="355">
        <v>0</v>
      </c>
      <c r="J480" s="355">
        <v>0</v>
      </c>
      <c r="K480" s="355">
        <v>0</v>
      </c>
      <c r="L480" s="398">
        <v>0</v>
      </c>
      <c r="M480" s="355">
        <v>0</v>
      </c>
      <c r="N480" s="355">
        <f t="shared" si="81"/>
        <v>0</v>
      </c>
      <c r="O480" s="355">
        <v>0</v>
      </c>
      <c r="P480" s="355">
        <v>0</v>
      </c>
    </row>
    <row r="481" spans="1:16" x14ac:dyDescent="0.25">
      <c r="A481" s="717" t="s">
        <v>996</v>
      </c>
      <c r="B481" s="717"/>
      <c r="C481" s="359" t="s">
        <v>1055</v>
      </c>
      <c r="D481" s="353" t="s">
        <v>1336</v>
      </c>
      <c r="E481" s="376"/>
      <c r="F481" s="355">
        <v>0</v>
      </c>
      <c r="G481" s="355">
        <v>0</v>
      </c>
      <c r="H481" s="355">
        <v>0</v>
      </c>
      <c r="I481" s="355">
        <v>0</v>
      </c>
      <c r="J481" s="355">
        <v>0</v>
      </c>
      <c r="K481" s="355">
        <v>0</v>
      </c>
      <c r="L481" s="398">
        <v>0</v>
      </c>
      <c r="M481" s="355">
        <v>0</v>
      </c>
      <c r="N481" s="355">
        <f t="shared" si="81"/>
        <v>0</v>
      </c>
      <c r="O481" s="355">
        <v>0</v>
      </c>
      <c r="P481" s="355">
        <v>0</v>
      </c>
    </row>
    <row r="482" spans="1:16" x14ac:dyDescent="0.25">
      <c r="A482" s="717" t="s">
        <v>998</v>
      </c>
      <c r="B482" s="717"/>
      <c r="C482" s="359" t="s">
        <v>1337</v>
      </c>
      <c r="D482" s="368" t="s">
        <v>1336</v>
      </c>
      <c r="E482" s="376"/>
      <c r="F482" s="355">
        <v>0</v>
      </c>
      <c r="G482" s="355">
        <v>0</v>
      </c>
      <c r="H482" s="355">
        <v>0</v>
      </c>
      <c r="I482" s="355">
        <v>0</v>
      </c>
      <c r="J482" s="355">
        <v>0</v>
      </c>
      <c r="K482" s="355">
        <v>0</v>
      </c>
      <c r="L482" s="398">
        <v>0</v>
      </c>
      <c r="M482" s="355">
        <v>106215</v>
      </c>
      <c r="N482" s="355">
        <f t="shared" si="81"/>
        <v>106215</v>
      </c>
      <c r="O482" s="355">
        <v>106215</v>
      </c>
      <c r="P482" s="412">
        <f t="shared" si="76"/>
        <v>1</v>
      </c>
    </row>
    <row r="483" spans="1:16" x14ac:dyDescent="0.25">
      <c r="A483" s="717" t="s">
        <v>1001</v>
      </c>
      <c r="B483" s="717"/>
      <c r="C483" s="359" t="s">
        <v>339</v>
      </c>
      <c r="D483" s="368" t="s">
        <v>1338</v>
      </c>
      <c r="E483" s="376"/>
      <c r="F483" s="355">
        <v>9587</v>
      </c>
      <c r="G483" s="355">
        <v>-945</v>
      </c>
      <c r="H483" s="355">
        <v>8642</v>
      </c>
      <c r="I483" s="358">
        <f>I421+I445+I471+I482</f>
        <v>2776675</v>
      </c>
      <c r="J483" s="358">
        <f t="shared" ref="J483:K483" si="82">J421+J445+J471+J482</f>
        <v>0</v>
      </c>
      <c r="K483" s="358">
        <f t="shared" si="82"/>
        <v>0</v>
      </c>
      <c r="L483" s="358">
        <v>1592377</v>
      </c>
      <c r="M483" s="358">
        <v>1989554</v>
      </c>
      <c r="N483" s="358">
        <f>L483+M483</f>
        <v>3581931</v>
      </c>
      <c r="O483" s="398">
        <v>0</v>
      </c>
      <c r="P483" s="412">
        <f t="shared" si="76"/>
        <v>0</v>
      </c>
    </row>
    <row r="484" spans="1:16" ht="25.5" x14ac:dyDescent="0.25">
      <c r="A484" s="695" t="s">
        <v>1003</v>
      </c>
      <c r="B484" s="695"/>
      <c r="C484" s="360" t="s">
        <v>1339</v>
      </c>
      <c r="D484" s="372" t="s">
        <v>1340</v>
      </c>
      <c r="E484" s="381"/>
      <c r="F484" s="358">
        <v>10791</v>
      </c>
      <c r="G484" s="358">
        <v>-945</v>
      </c>
      <c r="H484" s="358">
        <v>9846</v>
      </c>
      <c r="I484" s="355">
        <v>0</v>
      </c>
      <c r="J484" s="358">
        <f t="shared" ref="J484:O484" si="83">J422+J446+J472+J483</f>
        <v>4573202</v>
      </c>
      <c r="K484" s="358">
        <f t="shared" si="83"/>
        <v>5772854</v>
      </c>
      <c r="L484" s="358">
        <f t="shared" si="83"/>
        <v>3465377</v>
      </c>
      <c r="M484" s="358">
        <f t="shared" si="83"/>
        <v>3921169</v>
      </c>
      <c r="N484" s="358">
        <f t="shared" si="83"/>
        <v>7386546</v>
      </c>
      <c r="O484" s="358">
        <f t="shared" si="83"/>
        <v>3804615</v>
      </c>
      <c r="P484" s="413">
        <f t="shared" ref="P484:P520" si="84">O484/N484</f>
        <v>0.51507362169002946</v>
      </c>
    </row>
    <row r="485" spans="1:16" x14ac:dyDescent="0.25">
      <c r="A485" s="713" t="s">
        <v>1005</v>
      </c>
      <c r="B485" s="714"/>
      <c r="C485" s="359" t="s">
        <v>1341</v>
      </c>
      <c r="D485" s="368" t="s">
        <v>1342</v>
      </c>
      <c r="E485" s="376"/>
      <c r="F485" s="355">
        <v>0</v>
      </c>
      <c r="G485" s="355">
        <v>0</v>
      </c>
      <c r="H485" s="355">
        <v>0</v>
      </c>
      <c r="I485" s="355">
        <v>12932090</v>
      </c>
      <c r="J485" s="355">
        <v>0</v>
      </c>
      <c r="K485" s="355">
        <v>2886000</v>
      </c>
      <c r="L485" s="398">
        <v>0</v>
      </c>
      <c r="M485" s="355">
        <v>3023279</v>
      </c>
      <c r="N485" s="355">
        <f>L485+M485</f>
        <v>3023279</v>
      </c>
      <c r="O485" s="355">
        <v>2886000</v>
      </c>
      <c r="P485" s="412">
        <f t="shared" si="84"/>
        <v>0.95459267900845401</v>
      </c>
    </row>
    <row r="486" spans="1:16" x14ac:dyDescent="0.25">
      <c r="A486" s="713" t="s">
        <v>1007</v>
      </c>
      <c r="B486" s="714"/>
      <c r="C486" s="359" t="s">
        <v>1343</v>
      </c>
      <c r="D486" s="368" t="s">
        <v>1344</v>
      </c>
      <c r="E486" s="376"/>
      <c r="F486" s="355">
        <v>2575</v>
      </c>
      <c r="G486" s="355">
        <v>0</v>
      </c>
      <c r="H486" s="355">
        <v>2575</v>
      </c>
      <c r="I486" s="355">
        <v>0</v>
      </c>
      <c r="J486" s="355">
        <v>5031390</v>
      </c>
      <c r="K486" s="355">
        <v>9077599</v>
      </c>
      <c r="L486" s="398">
        <v>16637297</v>
      </c>
      <c r="M486" s="355">
        <v>-8320320</v>
      </c>
      <c r="N486" s="355">
        <f t="shared" ref="N486:N493" si="85">L486+M486</f>
        <v>8316977</v>
      </c>
      <c r="O486" s="355">
        <v>3013847</v>
      </c>
      <c r="P486" s="412">
        <f t="shared" si="84"/>
        <v>0.36237289101556974</v>
      </c>
    </row>
    <row r="487" spans="1:16" x14ac:dyDescent="0.25">
      <c r="A487" s="713" t="s">
        <v>1010</v>
      </c>
      <c r="B487" s="714"/>
      <c r="C487" s="359" t="s">
        <v>1345</v>
      </c>
      <c r="D487" s="368" t="s">
        <v>1344</v>
      </c>
      <c r="E487" s="376"/>
      <c r="F487" s="355">
        <v>0</v>
      </c>
      <c r="G487" s="355">
        <v>0</v>
      </c>
      <c r="H487" s="355">
        <v>0</v>
      </c>
      <c r="I487" s="355">
        <v>1106331</v>
      </c>
      <c r="J487" s="355">
        <v>0</v>
      </c>
      <c r="K487" s="355">
        <v>0</v>
      </c>
      <c r="L487" s="398">
        <v>0</v>
      </c>
      <c r="M487" s="355">
        <v>0</v>
      </c>
      <c r="N487" s="355">
        <f t="shared" si="85"/>
        <v>0</v>
      </c>
      <c r="O487" s="355">
        <v>0</v>
      </c>
      <c r="P487" s="355">
        <v>0</v>
      </c>
    </row>
    <row r="488" spans="1:16" x14ac:dyDescent="0.25">
      <c r="A488" s="713" t="s">
        <v>1013</v>
      </c>
      <c r="B488" s="714"/>
      <c r="C488" s="353" t="s">
        <v>1346</v>
      </c>
      <c r="D488" s="368" t="s">
        <v>1347</v>
      </c>
      <c r="E488" s="369"/>
      <c r="F488" s="355">
        <v>0</v>
      </c>
      <c r="G488" s="355">
        <v>0</v>
      </c>
      <c r="H488" s="355">
        <v>0</v>
      </c>
      <c r="I488" s="355">
        <v>11849056</v>
      </c>
      <c r="J488" s="355">
        <v>0</v>
      </c>
      <c r="K488" s="355">
        <v>0</v>
      </c>
      <c r="L488" s="398">
        <v>0</v>
      </c>
      <c r="M488" s="355">
        <v>0</v>
      </c>
      <c r="N488" s="355">
        <f t="shared" si="85"/>
        <v>0</v>
      </c>
      <c r="O488" s="355">
        <v>0</v>
      </c>
      <c r="P488" s="355">
        <v>0</v>
      </c>
    </row>
    <row r="489" spans="1:16" x14ac:dyDescent="0.25">
      <c r="A489" s="713" t="s">
        <v>1015</v>
      </c>
      <c r="B489" s="714"/>
      <c r="C489" s="359" t="s">
        <v>1348</v>
      </c>
      <c r="D489" s="368" t="s">
        <v>1349</v>
      </c>
      <c r="E489" s="376"/>
      <c r="F489" s="355">
        <v>178</v>
      </c>
      <c r="G489" s="355">
        <v>1097</v>
      </c>
      <c r="H489" s="355">
        <v>1275</v>
      </c>
      <c r="I489" s="355">
        <v>0</v>
      </c>
      <c r="J489" s="355">
        <v>10183110</v>
      </c>
      <c r="K489" s="355">
        <v>1017954</v>
      </c>
      <c r="L489" s="398">
        <v>700000</v>
      </c>
      <c r="M489" s="355">
        <v>150000</v>
      </c>
      <c r="N489" s="355">
        <f t="shared" si="85"/>
        <v>850000</v>
      </c>
      <c r="O489" s="355">
        <v>804813</v>
      </c>
      <c r="P489" s="412">
        <f t="shared" si="84"/>
        <v>0.94683882352941173</v>
      </c>
    </row>
    <row r="490" spans="1:16" x14ac:dyDescent="0.25">
      <c r="A490" s="713" t="s">
        <v>1018</v>
      </c>
      <c r="B490" s="714"/>
      <c r="C490" s="359" t="s">
        <v>1350</v>
      </c>
      <c r="D490" s="368" t="s">
        <v>1351</v>
      </c>
      <c r="E490" s="376"/>
      <c r="F490" s="355">
        <v>0</v>
      </c>
      <c r="G490" s="355">
        <v>0</v>
      </c>
      <c r="H490" s="355">
        <v>0</v>
      </c>
      <c r="I490" s="355">
        <v>0</v>
      </c>
      <c r="J490" s="355">
        <v>0</v>
      </c>
      <c r="K490" s="355">
        <v>0</v>
      </c>
      <c r="L490" s="398">
        <v>0</v>
      </c>
      <c r="M490" s="355">
        <v>0</v>
      </c>
      <c r="N490" s="355">
        <f t="shared" si="85"/>
        <v>0</v>
      </c>
      <c r="O490" s="355">
        <v>0</v>
      </c>
      <c r="P490" s="355">
        <v>0</v>
      </c>
    </row>
    <row r="491" spans="1:16" x14ac:dyDescent="0.25">
      <c r="A491" s="713" t="s">
        <v>1020</v>
      </c>
      <c r="B491" s="714"/>
      <c r="C491" s="353" t="s">
        <v>1352</v>
      </c>
      <c r="D491" s="368" t="s">
        <v>1353</v>
      </c>
      <c r="E491" s="369"/>
      <c r="F491" s="355">
        <v>0</v>
      </c>
      <c r="G491" s="355">
        <v>0</v>
      </c>
      <c r="H491" s="355">
        <v>0</v>
      </c>
      <c r="I491" s="355">
        <v>6989618</v>
      </c>
      <c r="J491" s="355">
        <v>0</v>
      </c>
      <c r="K491" s="355">
        <v>0</v>
      </c>
      <c r="L491" s="398">
        <v>0</v>
      </c>
      <c r="M491" s="355">
        <v>0</v>
      </c>
      <c r="N491" s="355">
        <f t="shared" si="85"/>
        <v>0</v>
      </c>
      <c r="O491" s="355">
        <v>0</v>
      </c>
      <c r="P491" s="355">
        <v>0</v>
      </c>
    </row>
    <row r="492" spans="1:16" x14ac:dyDescent="0.25">
      <c r="A492" s="713" t="s">
        <v>1022</v>
      </c>
      <c r="B492" s="714"/>
      <c r="C492" s="353" t="s">
        <v>1354</v>
      </c>
      <c r="D492" s="368" t="s">
        <v>1355</v>
      </c>
      <c r="E492" s="369"/>
      <c r="F492" s="355">
        <v>469</v>
      </c>
      <c r="G492" s="355">
        <v>296</v>
      </c>
      <c r="H492" s="355">
        <v>765</v>
      </c>
      <c r="I492" s="358">
        <f t="shared" ref="I492" si="86">SUM(I484:I491)</f>
        <v>32877095</v>
      </c>
      <c r="J492" s="355">
        <v>4107915</v>
      </c>
      <c r="K492" s="355">
        <v>3178055</v>
      </c>
      <c r="L492" s="398">
        <v>4681070</v>
      </c>
      <c r="M492" s="355">
        <v>-382680</v>
      </c>
      <c r="N492" s="355">
        <f t="shared" si="85"/>
        <v>4298390</v>
      </c>
      <c r="O492" s="355">
        <v>1493008</v>
      </c>
      <c r="P492" s="413">
        <f t="shared" si="84"/>
        <v>0.34734121380330774</v>
      </c>
    </row>
    <row r="493" spans="1:16" x14ac:dyDescent="0.25">
      <c r="A493" s="711" t="s">
        <v>1025</v>
      </c>
      <c r="B493" s="712"/>
      <c r="C493" s="360" t="s">
        <v>1356</v>
      </c>
      <c r="D493" s="372" t="s">
        <v>1357</v>
      </c>
      <c r="E493" s="381"/>
      <c r="F493" s="358">
        <v>3222</v>
      </c>
      <c r="G493" s="358">
        <v>1393</v>
      </c>
      <c r="H493" s="358">
        <v>4615</v>
      </c>
      <c r="I493" s="358">
        <v>15809893</v>
      </c>
      <c r="J493" s="358">
        <f t="shared" ref="J493:K493" si="87">SUM(J485:J492)</f>
        <v>19322415</v>
      </c>
      <c r="K493" s="358">
        <f t="shared" si="87"/>
        <v>16159608</v>
      </c>
      <c r="L493" s="397">
        <v>22018367</v>
      </c>
      <c r="M493" s="358">
        <v>-5529721</v>
      </c>
      <c r="N493" s="358">
        <f t="shared" si="85"/>
        <v>16488646</v>
      </c>
      <c r="O493" s="358">
        <v>8197668</v>
      </c>
      <c r="P493" s="413">
        <f t="shared" si="84"/>
        <v>0.49717047718775698</v>
      </c>
    </row>
    <row r="494" spans="1:16" x14ac:dyDescent="0.25">
      <c r="A494" s="695" t="s">
        <v>1027</v>
      </c>
      <c r="B494" s="695"/>
      <c r="C494" s="360" t="s">
        <v>1358</v>
      </c>
      <c r="D494" s="372" t="s">
        <v>1359</v>
      </c>
      <c r="E494" s="381"/>
      <c r="F494" s="355">
        <v>0</v>
      </c>
      <c r="G494" s="355">
        <v>0</v>
      </c>
      <c r="H494" s="355">
        <v>0</v>
      </c>
      <c r="I494" s="358">
        <v>0</v>
      </c>
      <c r="J494" s="358">
        <v>14655029</v>
      </c>
      <c r="K494" s="358">
        <v>216536</v>
      </c>
      <c r="L494" s="397">
        <v>2000000</v>
      </c>
      <c r="M494" s="358">
        <v>4686066</v>
      </c>
      <c r="N494" s="358">
        <v>6686066</v>
      </c>
      <c r="O494" s="397">
        <v>0</v>
      </c>
      <c r="P494" s="413">
        <f t="shared" si="84"/>
        <v>0</v>
      </c>
    </row>
    <row r="495" spans="1:16" x14ac:dyDescent="0.25">
      <c r="A495" s="695" t="s">
        <v>1029</v>
      </c>
      <c r="B495" s="695"/>
      <c r="C495" s="360" t="s">
        <v>1360</v>
      </c>
      <c r="D495" s="372" t="s">
        <v>1361</v>
      </c>
      <c r="E495" s="381"/>
      <c r="F495" s="355">
        <v>0</v>
      </c>
      <c r="G495" s="355">
        <v>0</v>
      </c>
      <c r="H495" s="355">
        <v>0</v>
      </c>
      <c r="I495" s="358">
        <v>0</v>
      </c>
      <c r="J495" s="358">
        <v>0</v>
      </c>
      <c r="K495" s="358">
        <v>0</v>
      </c>
      <c r="L495" s="397">
        <v>0</v>
      </c>
      <c r="M495" s="358">
        <v>0</v>
      </c>
      <c r="N495" s="358">
        <v>0</v>
      </c>
      <c r="O495" s="358">
        <v>0</v>
      </c>
      <c r="P495" s="358">
        <v>0</v>
      </c>
    </row>
    <row r="496" spans="1:16" x14ac:dyDescent="0.25">
      <c r="A496" s="695" t="s">
        <v>1032</v>
      </c>
      <c r="B496" s="695"/>
      <c r="C496" s="360" t="s">
        <v>1362</v>
      </c>
      <c r="D496" s="372" t="s">
        <v>1363</v>
      </c>
      <c r="E496" s="381"/>
      <c r="F496" s="355">
        <v>787</v>
      </c>
      <c r="G496" s="355">
        <v>0</v>
      </c>
      <c r="H496" s="355">
        <v>787</v>
      </c>
      <c r="I496" s="358">
        <v>4189259</v>
      </c>
      <c r="J496" s="358">
        <v>0</v>
      </c>
      <c r="K496" s="358">
        <v>0</v>
      </c>
      <c r="L496" s="397">
        <v>0</v>
      </c>
      <c r="M496" s="358">
        <v>0</v>
      </c>
      <c r="N496" s="358">
        <v>0</v>
      </c>
      <c r="O496" s="358">
        <v>0</v>
      </c>
      <c r="P496" s="358">
        <v>0</v>
      </c>
    </row>
    <row r="497" spans="1:16" x14ac:dyDescent="0.25">
      <c r="A497" s="695" t="s">
        <v>1035</v>
      </c>
      <c r="B497" s="695"/>
      <c r="C497" s="360" t="s">
        <v>1364</v>
      </c>
      <c r="D497" s="372" t="s">
        <v>1365</v>
      </c>
      <c r="E497" s="381"/>
      <c r="F497" s="355">
        <v>213</v>
      </c>
      <c r="G497" s="355">
        <v>0</v>
      </c>
      <c r="H497" s="355">
        <v>213</v>
      </c>
      <c r="I497" s="358">
        <f t="shared" ref="I497" si="88">SUM(I493:I496)</f>
        <v>19999152</v>
      </c>
      <c r="J497" s="355">
        <v>3232499</v>
      </c>
      <c r="K497" s="355">
        <v>58464</v>
      </c>
      <c r="L497" s="398">
        <v>540000</v>
      </c>
      <c r="M497" s="355">
        <v>1265238</v>
      </c>
      <c r="N497" s="355">
        <v>1805238</v>
      </c>
      <c r="O497" s="398">
        <v>0</v>
      </c>
      <c r="P497" s="412">
        <f t="shared" si="84"/>
        <v>0</v>
      </c>
    </row>
    <row r="498" spans="1:16" x14ac:dyDescent="0.25">
      <c r="A498" s="695" t="s">
        <v>1038</v>
      </c>
      <c r="B498" s="695"/>
      <c r="C498" s="360" t="s">
        <v>1366</v>
      </c>
      <c r="D498" s="372" t="s">
        <v>1367</v>
      </c>
      <c r="E498" s="381"/>
      <c r="F498" s="355">
        <v>1000</v>
      </c>
      <c r="G498" s="355">
        <v>0</v>
      </c>
      <c r="H498" s="355">
        <v>1000</v>
      </c>
      <c r="I498" s="358">
        <v>0</v>
      </c>
      <c r="J498" s="358">
        <f t="shared" ref="J498:K498" si="89">SUM(J494:J497)</f>
        <v>17887528</v>
      </c>
      <c r="K498" s="358">
        <f t="shared" si="89"/>
        <v>275000</v>
      </c>
      <c r="L498" s="397">
        <v>2540000</v>
      </c>
      <c r="M498" s="358">
        <v>5951304</v>
      </c>
      <c r="N498" s="358">
        <v>8491304</v>
      </c>
      <c r="O498" s="397">
        <v>0</v>
      </c>
      <c r="P498" s="413">
        <f t="shared" si="84"/>
        <v>0</v>
      </c>
    </row>
    <row r="499" spans="1:16" ht="25.5" hidden="1" customHeight="1" x14ac:dyDescent="0.25">
      <c r="A499" s="695" t="s">
        <v>1040</v>
      </c>
      <c r="B499" s="695"/>
      <c r="C499" s="360" t="s">
        <v>1368</v>
      </c>
      <c r="D499" s="372" t="s">
        <v>1369</v>
      </c>
      <c r="E499" s="381"/>
      <c r="F499" s="355">
        <v>0</v>
      </c>
      <c r="G499" s="355">
        <v>0</v>
      </c>
      <c r="H499" s="355">
        <v>0</v>
      </c>
      <c r="I499" s="355">
        <v>0</v>
      </c>
      <c r="J499" s="355">
        <v>0</v>
      </c>
      <c r="K499" s="355">
        <v>0</v>
      </c>
      <c r="L499" s="398">
        <v>0</v>
      </c>
      <c r="M499" s="355">
        <v>0</v>
      </c>
      <c r="N499" s="355">
        <v>0</v>
      </c>
      <c r="O499" s="355">
        <v>0</v>
      </c>
      <c r="P499" s="412" t="e">
        <f t="shared" si="84"/>
        <v>#DIV/0!</v>
      </c>
    </row>
    <row r="500" spans="1:16" ht="25.5" hidden="1" customHeight="1" x14ac:dyDescent="0.25">
      <c r="A500" s="695" t="s">
        <v>1042</v>
      </c>
      <c r="B500" s="695"/>
      <c r="C500" s="360" t="s">
        <v>1370</v>
      </c>
      <c r="D500" s="372" t="s">
        <v>1371</v>
      </c>
      <c r="E500" s="381"/>
      <c r="F500" s="355">
        <v>0</v>
      </c>
      <c r="G500" s="355">
        <v>0</v>
      </c>
      <c r="H500" s="355">
        <v>0</v>
      </c>
      <c r="I500" s="355">
        <v>0</v>
      </c>
      <c r="J500" s="355">
        <v>0</v>
      </c>
      <c r="K500" s="355">
        <v>0</v>
      </c>
      <c r="L500" s="398">
        <v>0</v>
      </c>
      <c r="M500" s="355">
        <v>0</v>
      </c>
      <c r="N500" s="355">
        <v>0</v>
      </c>
      <c r="O500" s="355">
        <v>0</v>
      </c>
      <c r="P500" s="412" t="e">
        <f t="shared" si="84"/>
        <v>#DIV/0!</v>
      </c>
    </row>
    <row r="501" spans="1:16" ht="15.75" hidden="1" customHeight="1" x14ac:dyDescent="0.25">
      <c r="A501" s="695" t="s">
        <v>1044</v>
      </c>
      <c r="B501" s="695"/>
      <c r="C501" s="360" t="s">
        <v>719</v>
      </c>
      <c r="D501" s="372" t="s">
        <v>1371</v>
      </c>
      <c r="E501" s="381"/>
      <c r="F501" s="355">
        <v>0</v>
      </c>
      <c r="G501" s="355">
        <v>0</v>
      </c>
      <c r="H501" s="355">
        <v>0</v>
      </c>
      <c r="I501" s="355">
        <v>0</v>
      </c>
      <c r="J501" s="355">
        <v>0</v>
      </c>
      <c r="K501" s="355">
        <v>0</v>
      </c>
      <c r="L501" s="398">
        <v>0</v>
      </c>
      <c r="M501" s="355">
        <v>0</v>
      </c>
      <c r="N501" s="355">
        <v>0</v>
      </c>
      <c r="O501" s="355">
        <v>0</v>
      </c>
      <c r="P501" s="412" t="e">
        <f t="shared" si="84"/>
        <v>#DIV/0!</v>
      </c>
    </row>
    <row r="502" spans="1:16" ht="15.75" hidden="1" customHeight="1" x14ac:dyDescent="0.25">
      <c r="A502" s="695" t="s">
        <v>1046</v>
      </c>
      <c r="B502" s="695"/>
      <c r="C502" s="360" t="s">
        <v>413</v>
      </c>
      <c r="D502" s="372" t="s">
        <v>1371</v>
      </c>
      <c r="E502" s="381"/>
      <c r="F502" s="355">
        <v>0</v>
      </c>
      <c r="G502" s="355">
        <v>0</v>
      </c>
      <c r="H502" s="355">
        <v>0</v>
      </c>
      <c r="I502" s="355">
        <v>0</v>
      </c>
      <c r="J502" s="355">
        <v>0</v>
      </c>
      <c r="K502" s="355">
        <v>0</v>
      </c>
      <c r="L502" s="398">
        <v>0</v>
      </c>
      <c r="M502" s="355">
        <v>0</v>
      </c>
      <c r="N502" s="355">
        <v>0</v>
      </c>
      <c r="O502" s="355">
        <v>0</v>
      </c>
      <c r="P502" s="412" t="e">
        <f t="shared" si="84"/>
        <v>#DIV/0!</v>
      </c>
    </row>
    <row r="503" spans="1:16" ht="25.5" hidden="1" customHeight="1" x14ac:dyDescent="0.25">
      <c r="A503" s="695" t="s">
        <v>1048</v>
      </c>
      <c r="B503" s="695"/>
      <c r="C503" s="360" t="s">
        <v>720</v>
      </c>
      <c r="D503" s="372" t="s">
        <v>1371</v>
      </c>
      <c r="E503" s="381"/>
      <c r="F503" s="355">
        <v>0</v>
      </c>
      <c r="G503" s="355">
        <v>0</v>
      </c>
      <c r="H503" s="355">
        <v>0</v>
      </c>
      <c r="I503" s="355">
        <v>0</v>
      </c>
      <c r="J503" s="355">
        <v>0</v>
      </c>
      <c r="K503" s="355">
        <v>0</v>
      </c>
      <c r="L503" s="398">
        <v>0</v>
      </c>
      <c r="M503" s="355">
        <v>0</v>
      </c>
      <c r="N503" s="355">
        <v>0</v>
      </c>
      <c r="O503" s="355">
        <v>0</v>
      </c>
      <c r="P503" s="412" t="e">
        <f t="shared" si="84"/>
        <v>#DIV/0!</v>
      </c>
    </row>
    <row r="504" spans="1:16" ht="15.75" hidden="1" customHeight="1" x14ac:dyDescent="0.25">
      <c r="A504" s="695" t="s">
        <v>1050</v>
      </c>
      <c r="B504" s="695"/>
      <c r="C504" s="360" t="s">
        <v>721</v>
      </c>
      <c r="D504" s="372" t="s">
        <v>1371</v>
      </c>
      <c r="E504" s="381"/>
      <c r="F504" s="355">
        <v>0</v>
      </c>
      <c r="G504" s="355">
        <v>0</v>
      </c>
      <c r="H504" s="355">
        <v>0</v>
      </c>
      <c r="I504" s="355">
        <v>0</v>
      </c>
      <c r="J504" s="355">
        <v>0</v>
      </c>
      <c r="K504" s="355">
        <v>0</v>
      </c>
      <c r="L504" s="398">
        <v>0</v>
      </c>
      <c r="M504" s="355">
        <v>0</v>
      </c>
      <c r="N504" s="355">
        <v>0</v>
      </c>
      <c r="O504" s="355">
        <v>0</v>
      </c>
      <c r="P504" s="412" t="e">
        <f t="shared" si="84"/>
        <v>#DIV/0!</v>
      </c>
    </row>
    <row r="505" spans="1:16" ht="15.75" hidden="1" customHeight="1" x14ac:dyDescent="0.25">
      <c r="A505" s="695" t="s">
        <v>1052</v>
      </c>
      <c r="B505" s="695"/>
      <c r="C505" s="360" t="s">
        <v>722</v>
      </c>
      <c r="D505" s="372" t="s">
        <v>1371</v>
      </c>
      <c r="E505" s="381"/>
      <c r="F505" s="355">
        <v>0</v>
      </c>
      <c r="G505" s="355">
        <v>0</v>
      </c>
      <c r="H505" s="355">
        <v>0</v>
      </c>
      <c r="I505" s="355">
        <v>0</v>
      </c>
      <c r="J505" s="355">
        <v>0</v>
      </c>
      <c r="K505" s="355">
        <v>0</v>
      </c>
      <c r="L505" s="398">
        <v>0</v>
      </c>
      <c r="M505" s="355">
        <v>0</v>
      </c>
      <c r="N505" s="355">
        <v>0</v>
      </c>
      <c r="O505" s="355">
        <v>0</v>
      </c>
      <c r="P505" s="412" t="e">
        <f t="shared" si="84"/>
        <v>#DIV/0!</v>
      </c>
    </row>
    <row r="506" spans="1:16" ht="15.75" hidden="1" customHeight="1" x14ac:dyDescent="0.25">
      <c r="A506" s="695" t="s">
        <v>1054</v>
      </c>
      <c r="B506" s="695"/>
      <c r="C506" s="360" t="s">
        <v>723</v>
      </c>
      <c r="D506" s="372" t="s">
        <v>1371</v>
      </c>
      <c r="E506" s="381"/>
      <c r="F506" s="355">
        <v>0</v>
      </c>
      <c r="G506" s="355">
        <v>0</v>
      </c>
      <c r="H506" s="355">
        <v>0</v>
      </c>
      <c r="I506" s="355">
        <v>0</v>
      </c>
      <c r="J506" s="355">
        <v>0</v>
      </c>
      <c r="K506" s="355">
        <v>0</v>
      </c>
      <c r="L506" s="398">
        <v>0</v>
      </c>
      <c r="M506" s="355">
        <v>0</v>
      </c>
      <c r="N506" s="355">
        <v>0</v>
      </c>
      <c r="O506" s="355">
        <v>0</v>
      </c>
      <c r="P506" s="412" t="e">
        <f t="shared" si="84"/>
        <v>#DIV/0!</v>
      </c>
    </row>
    <row r="507" spans="1:16" ht="15.75" hidden="1" customHeight="1" x14ac:dyDescent="0.25">
      <c r="A507" s="695" t="s">
        <v>1056</v>
      </c>
      <c r="B507" s="695"/>
      <c r="C507" s="360" t="s">
        <v>724</v>
      </c>
      <c r="D507" s="372" t="s">
        <v>1371</v>
      </c>
      <c r="E507" s="381"/>
      <c r="F507" s="355">
        <v>0</v>
      </c>
      <c r="G507" s="355">
        <v>0</v>
      </c>
      <c r="H507" s="355">
        <v>0</v>
      </c>
      <c r="I507" s="355">
        <v>0</v>
      </c>
      <c r="J507" s="355">
        <v>0</v>
      </c>
      <c r="K507" s="355">
        <v>0</v>
      </c>
      <c r="L507" s="398">
        <v>0</v>
      </c>
      <c r="M507" s="355">
        <v>0</v>
      </c>
      <c r="N507" s="355">
        <v>0</v>
      </c>
      <c r="O507" s="355">
        <v>0</v>
      </c>
      <c r="P507" s="412" t="e">
        <f t="shared" si="84"/>
        <v>#DIV/0!</v>
      </c>
    </row>
    <row r="508" spans="1:16" ht="15.75" hidden="1" customHeight="1" x14ac:dyDescent="0.25">
      <c r="A508" s="695" t="s">
        <v>1058</v>
      </c>
      <c r="B508" s="695"/>
      <c r="C508" s="360" t="s">
        <v>725</v>
      </c>
      <c r="D508" s="372" t="s">
        <v>1371</v>
      </c>
      <c r="E508" s="381"/>
      <c r="F508" s="355">
        <v>0</v>
      </c>
      <c r="G508" s="355">
        <v>0</v>
      </c>
      <c r="H508" s="355">
        <v>0</v>
      </c>
      <c r="I508" s="355">
        <v>0</v>
      </c>
      <c r="J508" s="355">
        <v>0</v>
      </c>
      <c r="K508" s="355">
        <v>0</v>
      </c>
      <c r="L508" s="398">
        <v>0</v>
      </c>
      <c r="M508" s="355">
        <v>0</v>
      </c>
      <c r="N508" s="355">
        <v>0</v>
      </c>
      <c r="O508" s="355">
        <v>0</v>
      </c>
      <c r="P508" s="412" t="e">
        <f t="shared" si="84"/>
        <v>#DIV/0!</v>
      </c>
    </row>
    <row r="509" spans="1:16" ht="15.75" hidden="1" customHeight="1" x14ac:dyDescent="0.25">
      <c r="A509" s="695" t="s">
        <v>1061</v>
      </c>
      <c r="B509" s="695"/>
      <c r="C509" s="360" t="s">
        <v>726</v>
      </c>
      <c r="D509" s="372" t="s">
        <v>1371</v>
      </c>
      <c r="E509" s="381"/>
      <c r="F509" s="355">
        <v>0</v>
      </c>
      <c r="G509" s="355">
        <v>0</v>
      </c>
      <c r="H509" s="355">
        <v>0</v>
      </c>
      <c r="I509" s="355">
        <v>0</v>
      </c>
      <c r="J509" s="355">
        <v>0</v>
      </c>
      <c r="K509" s="355">
        <v>0</v>
      </c>
      <c r="L509" s="398">
        <v>0</v>
      </c>
      <c r="M509" s="355">
        <v>0</v>
      </c>
      <c r="N509" s="355">
        <v>0</v>
      </c>
      <c r="O509" s="355">
        <v>0</v>
      </c>
      <c r="P509" s="412" t="e">
        <f t="shared" si="84"/>
        <v>#DIV/0!</v>
      </c>
    </row>
    <row r="510" spans="1:16" ht="15.75" hidden="1" customHeight="1" x14ac:dyDescent="0.25">
      <c r="A510" s="695" t="s">
        <v>1063</v>
      </c>
      <c r="B510" s="695"/>
      <c r="C510" s="360" t="s">
        <v>727</v>
      </c>
      <c r="D510" s="372" t="s">
        <v>1371</v>
      </c>
      <c r="E510" s="381"/>
      <c r="F510" s="355">
        <v>0</v>
      </c>
      <c r="G510" s="355">
        <v>0</v>
      </c>
      <c r="H510" s="355">
        <v>0</v>
      </c>
      <c r="I510" s="355">
        <v>0</v>
      </c>
      <c r="J510" s="355">
        <v>0</v>
      </c>
      <c r="K510" s="355">
        <v>0</v>
      </c>
      <c r="L510" s="398">
        <v>0</v>
      </c>
      <c r="M510" s="355">
        <v>0</v>
      </c>
      <c r="N510" s="355">
        <v>0</v>
      </c>
      <c r="O510" s="355">
        <v>0</v>
      </c>
      <c r="P510" s="412" t="e">
        <f t="shared" si="84"/>
        <v>#DIV/0!</v>
      </c>
    </row>
    <row r="511" spans="1:16" ht="25.5" hidden="1" customHeight="1" x14ac:dyDescent="0.25">
      <c r="A511" s="695" t="s">
        <v>1064</v>
      </c>
      <c r="B511" s="695"/>
      <c r="C511" s="360" t="s">
        <v>1372</v>
      </c>
      <c r="D511" s="372" t="s">
        <v>1373</v>
      </c>
      <c r="E511" s="381"/>
      <c r="F511" s="355">
        <v>0</v>
      </c>
      <c r="G511" s="355">
        <v>0</v>
      </c>
      <c r="H511" s="355">
        <v>0</v>
      </c>
      <c r="I511" s="355">
        <v>0</v>
      </c>
      <c r="J511" s="355">
        <v>0</v>
      </c>
      <c r="K511" s="355">
        <v>0</v>
      </c>
      <c r="L511" s="398">
        <v>0</v>
      </c>
      <c r="M511" s="355">
        <v>0</v>
      </c>
      <c r="N511" s="355">
        <v>0</v>
      </c>
      <c r="O511" s="355">
        <v>0</v>
      </c>
      <c r="P511" s="412" t="e">
        <f t="shared" si="84"/>
        <v>#DIV/0!</v>
      </c>
    </row>
    <row r="512" spans="1:16" ht="15.75" hidden="1" customHeight="1" x14ac:dyDescent="0.25">
      <c r="A512" s="695" t="s">
        <v>1065</v>
      </c>
      <c r="B512" s="695"/>
      <c r="C512" s="360" t="s">
        <v>719</v>
      </c>
      <c r="D512" s="372" t="s">
        <v>1373</v>
      </c>
      <c r="E512" s="381"/>
      <c r="F512" s="355">
        <v>0</v>
      </c>
      <c r="G512" s="355">
        <v>0</v>
      </c>
      <c r="H512" s="355">
        <v>0</v>
      </c>
      <c r="I512" s="355">
        <v>0</v>
      </c>
      <c r="J512" s="355">
        <v>0</v>
      </c>
      <c r="K512" s="355">
        <v>0</v>
      </c>
      <c r="L512" s="398">
        <v>0</v>
      </c>
      <c r="M512" s="355">
        <v>0</v>
      </c>
      <c r="N512" s="355">
        <v>0</v>
      </c>
      <c r="O512" s="355">
        <v>0</v>
      </c>
      <c r="P512" s="412" t="e">
        <f t="shared" si="84"/>
        <v>#DIV/0!</v>
      </c>
    </row>
    <row r="513" spans="1:16" ht="15.75" hidden="1" customHeight="1" x14ac:dyDescent="0.25">
      <c r="A513" s="695" t="s">
        <v>1066</v>
      </c>
      <c r="B513" s="695"/>
      <c r="C513" s="360" t="s">
        <v>413</v>
      </c>
      <c r="D513" s="372" t="s">
        <v>1373</v>
      </c>
      <c r="E513" s="381"/>
      <c r="F513" s="355">
        <v>0</v>
      </c>
      <c r="G513" s="355">
        <v>0</v>
      </c>
      <c r="H513" s="355">
        <v>0</v>
      </c>
      <c r="I513" s="355">
        <v>0</v>
      </c>
      <c r="J513" s="355">
        <v>0</v>
      </c>
      <c r="K513" s="355">
        <v>0</v>
      </c>
      <c r="L513" s="398">
        <v>0</v>
      </c>
      <c r="M513" s="355">
        <v>0</v>
      </c>
      <c r="N513" s="355">
        <v>0</v>
      </c>
      <c r="O513" s="355">
        <v>0</v>
      </c>
      <c r="P513" s="412" t="e">
        <f t="shared" si="84"/>
        <v>#DIV/0!</v>
      </c>
    </row>
    <row r="514" spans="1:16" ht="25.5" hidden="1" customHeight="1" x14ac:dyDescent="0.25">
      <c r="A514" s="695" t="s">
        <v>1067</v>
      </c>
      <c r="B514" s="695"/>
      <c r="C514" s="360" t="s">
        <v>720</v>
      </c>
      <c r="D514" s="372" t="s">
        <v>1373</v>
      </c>
      <c r="E514" s="381"/>
      <c r="F514" s="355">
        <v>0</v>
      </c>
      <c r="G514" s="355">
        <v>0</v>
      </c>
      <c r="H514" s="355">
        <v>0</v>
      </c>
      <c r="I514" s="355">
        <v>0</v>
      </c>
      <c r="J514" s="355">
        <v>0</v>
      </c>
      <c r="K514" s="355">
        <v>0</v>
      </c>
      <c r="L514" s="398">
        <v>0</v>
      </c>
      <c r="M514" s="355">
        <v>0</v>
      </c>
      <c r="N514" s="355">
        <v>0</v>
      </c>
      <c r="O514" s="355">
        <v>0</v>
      </c>
      <c r="P514" s="412" t="e">
        <f t="shared" si="84"/>
        <v>#DIV/0!</v>
      </c>
    </row>
    <row r="515" spans="1:16" ht="15.75" hidden="1" customHeight="1" x14ac:dyDescent="0.25">
      <c r="A515" s="695" t="s">
        <v>1068</v>
      </c>
      <c r="B515" s="695"/>
      <c r="C515" s="360" t="s">
        <v>721</v>
      </c>
      <c r="D515" s="372" t="s">
        <v>1373</v>
      </c>
      <c r="E515" s="381"/>
      <c r="F515" s="355">
        <v>0</v>
      </c>
      <c r="G515" s="355">
        <v>0</v>
      </c>
      <c r="H515" s="355">
        <v>0</v>
      </c>
      <c r="I515" s="355">
        <v>0</v>
      </c>
      <c r="J515" s="355">
        <v>0</v>
      </c>
      <c r="K515" s="355">
        <v>0</v>
      </c>
      <c r="L515" s="398">
        <v>0</v>
      </c>
      <c r="M515" s="355">
        <v>0</v>
      </c>
      <c r="N515" s="355">
        <v>0</v>
      </c>
      <c r="O515" s="355">
        <v>0</v>
      </c>
      <c r="P515" s="412" t="e">
        <f t="shared" si="84"/>
        <v>#DIV/0!</v>
      </c>
    </row>
    <row r="516" spans="1:16" ht="15.75" hidden="1" customHeight="1" x14ac:dyDescent="0.25">
      <c r="A516" s="695" t="s">
        <v>1069</v>
      </c>
      <c r="B516" s="695"/>
      <c r="C516" s="360" t="s">
        <v>722</v>
      </c>
      <c r="D516" s="372" t="s">
        <v>1373</v>
      </c>
      <c r="E516" s="381"/>
      <c r="F516" s="355">
        <v>0</v>
      </c>
      <c r="G516" s="355">
        <v>0</v>
      </c>
      <c r="H516" s="355">
        <v>0</v>
      </c>
      <c r="I516" s="355">
        <v>0</v>
      </c>
      <c r="J516" s="355">
        <v>0</v>
      </c>
      <c r="K516" s="355">
        <v>0</v>
      </c>
      <c r="L516" s="398">
        <v>0</v>
      </c>
      <c r="M516" s="355">
        <v>0</v>
      </c>
      <c r="N516" s="355">
        <v>0</v>
      </c>
      <c r="O516" s="355">
        <v>0</v>
      </c>
      <c r="P516" s="412" t="e">
        <f t="shared" si="84"/>
        <v>#DIV/0!</v>
      </c>
    </row>
    <row r="517" spans="1:16" ht="15.75" hidden="1" customHeight="1" x14ac:dyDescent="0.25">
      <c r="A517" s="695" t="s">
        <v>1070</v>
      </c>
      <c r="B517" s="695"/>
      <c r="C517" s="360" t="s">
        <v>723</v>
      </c>
      <c r="D517" s="372" t="s">
        <v>1373</v>
      </c>
      <c r="E517" s="381"/>
      <c r="F517" s="355">
        <v>0</v>
      </c>
      <c r="G517" s="355">
        <v>0</v>
      </c>
      <c r="H517" s="355">
        <v>0</v>
      </c>
      <c r="I517" s="355">
        <v>0</v>
      </c>
      <c r="J517" s="355">
        <v>0</v>
      </c>
      <c r="K517" s="355">
        <v>0</v>
      </c>
      <c r="L517" s="398">
        <v>0</v>
      </c>
      <c r="M517" s="355">
        <v>0</v>
      </c>
      <c r="N517" s="355">
        <v>0</v>
      </c>
      <c r="O517" s="355">
        <v>0</v>
      </c>
      <c r="P517" s="412" t="e">
        <f t="shared" si="84"/>
        <v>#DIV/0!</v>
      </c>
    </row>
    <row r="518" spans="1:16" ht="15.75" hidden="1" customHeight="1" x14ac:dyDescent="0.25">
      <c r="A518" s="695" t="s">
        <v>1071</v>
      </c>
      <c r="B518" s="695"/>
      <c r="C518" s="360" t="s">
        <v>724</v>
      </c>
      <c r="D518" s="372" t="s">
        <v>1373</v>
      </c>
      <c r="E518" s="381"/>
      <c r="F518" s="355">
        <v>0</v>
      </c>
      <c r="G518" s="355">
        <v>0</v>
      </c>
      <c r="H518" s="355">
        <v>0</v>
      </c>
      <c r="I518" s="355">
        <v>0</v>
      </c>
      <c r="J518" s="355">
        <v>0</v>
      </c>
      <c r="K518" s="355">
        <v>0</v>
      </c>
      <c r="L518" s="398">
        <v>0</v>
      </c>
      <c r="M518" s="355">
        <v>0</v>
      </c>
      <c r="N518" s="355">
        <v>0</v>
      </c>
      <c r="O518" s="355">
        <v>0</v>
      </c>
      <c r="P518" s="412" t="e">
        <f t="shared" si="84"/>
        <v>#DIV/0!</v>
      </c>
    </row>
    <row r="519" spans="1:16" ht="15.75" hidden="1" customHeight="1" x14ac:dyDescent="0.25">
      <c r="A519" s="695" t="s">
        <v>1072</v>
      </c>
      <c r="B519" s="695"/>
      <c r="C519" s="360" t="s">
        <v>725</v>
      </c>
      <c r="D519" s="372" t="s">
        <v>1373</v>
      </c>
      <c r="E519" s="381"/>
      <c r="F519" s="355">
        <v>0</v>
      </c>
      <c r="G519" s="355">
        <v>0</v>
      </c>
      <c r="H519" s="355">
        <v>0</v>
      </c>
      <c r="I519" s="355">
        <v>0</v>
      </c>
      <c r="J519" s="355">
        <v>0</v>
      </c>
      <c r="K519" s="355">
        <v>0</v>
      </c>
      <c r="L519" s="398">
        <v>0</v>
      </c>
      <c r="M519" s="355">
        <v>0</v>
      </c>
      <c r="N519" s="355">
        <v>0</v>
      </c>
      <c r="O519" s="355">
        <v>0</v>
      </c>
      <c r="P519" s="412" t="e">
        <f t="shared" si="84"/>
        <v>#DIV/0!</v>
      </c>
    </row>
    <row r="520" spans="1:16" ht="15.75" hidden="1" customHeight="1" x14ac:dyDescent="0.25">
      <c r="A520" s="695" t="s">
        <v>1075</v>
      </c>
      <c r="B520" s="695"/>
      <c r="C520" s="360" t="s">
        <v>726</v>
      </c>
      <c r="D520" s="372" t="s">
        <v>1373</v>
      </c>
      <c r="E520" s="381"/>
      <c r="F520" s="355">
        <v>0</v>
      </c>
      <c r="G520" s="355">
        <v>0</v>
      </c>
      <c r="H520" s="355">
        <v>0</v>
      </c>
      <c r="I520" s="355">
        <v>0</v>
      </c>
      <c r="J520" s="355">
        <v>0</v>
      </c>
      <c r="K520" s="355">
        <v>0</v>
      </c>
      <c r="L520" s="398">
        <v>0</v>
      </c>
      <c r="M520" s="355">
        <v>0</v>
      </c>
      <c r="N520" s="355">
        <v>0</v>
      </c>
      <c r="O520" s="355">
        <v>0</v>
      </c>
      <c r="P520" s="412" t="e">
        <f t="shared" si="84"/>
        <v>#DIV/0!</v>
      </c>
    </row>
    <row r="521" spans="1:16" ht="15.75" hidden="1" customHeight="1" x14ac:dyDescent="0.25">
      <c r="A521" s="695" t="s">
        <v>1078</v>
      </c>
      <c r="B521" s="695"/>
      <c r="C521" s="360" t="s">
        <v>727</v>
      </c>
      <c r="D521" s="372" t="s">
        <v>1373</v>
      </c>
      <c r="E521" s="381"/>
      <c r="F521" s="355">
        <v>0</v>
      </c>
      <c r="G521" s="355">
        <v>0</v>
      </c>
      <c r="H521" s="355">
        <v>0</v>
      </c>
      <c r="I521" s="355">
        <f t="shared" ref="I521" si="90">SUM(I528)</f>
        <v>0</v>
      </c>
      <c r="J521" s="355">
        <v>0</v>
      </c>
      <c r="K521" s="355">
        <v>0</v>
      </c>
      <c r="L521" s="398">
        <v>0</v>
      </c>
      <c r="M521" s="355">
        <v>0</v>
      </c>
      <c r="N521" s="355">
        <v>0</v>
      </c>
      <c r="O521" s="355">
        <v>0</v>
      </c>
      <c r="P521" s="412"/>
    </row>
    <row r="522" spans="1:16" ht="25.5" hidden="1" customHeight="1" x14ac:dyDescent="0.25">
      <c r="A522" s="695" t="s">
        <v>1081</v>
      </c>
      <c r="B522" s="695"/>
      <c r="C522" s="360" t="s">
        <v>1374</v>
      </c>
      <c r="D522" s="372" t="s">
        <v>1375</v>
      </c>
      <c r="E522" s="381"/>
      <c r="F522" s="355">
        <v>0</v>
      </c>
      <c r="G522" s="355">
        <v>0</v>
      </c>
      <c r="H522" s="355">
        <v>0</v>
      </c>
      <c r="I522" s="355">
        <v>0</v>
      </c>
      <c r="J522" s="355">
        <f t="shared" ref="J522:K522" si="91">SUM(J529)</f>
        <v>0</v>
      </c>
      <c r="K522" s="355">
        <f t="shared" si="91"/>
        <v>0</v>
      </c>
      <c r="L522" s="398">
        <v>0</v>
      </c>
      <c r="M522" s="355">
        <v>0</v>
      </c>
      <c r="N522" s="355">
        <v>0</v>
      </c>
      <c r="O522" s="355">
        <v>0</v>
      </c>
      <c r="P522" s="412"/>
    </row>
    <row r="523" spans="1:16" ht="15.75" hidden="1" customHeight="1" x14ac:dyDescent="0.25">
      <c r="A523" s="695" t="s">
        <v>1082</v>
      </c>
      <c r="B523" s="695"/>
      <c r="C523" s="360" t="s">
        <v>719</v>
      </c>
      <c r="D523" s="372" t="s">
        <v>1375</v>
      </c>
      <c r="E523" s="381"/>
      <c r="F523" s="355">
        <v>0</v>
      </c>
      <c r="G523" s="355">
        <v>0</v>
      </c>
      <c r="H523" s="355">
        <v>0</v>
      </c>
      <c r="I523" s="355">
        <v>0</v>
      </c>
      <c r="J523" s="355">
        <v>0</v>
      </c>
      <c r="K523" s="355">
        <v>0</v>
      </c>
      <c r="L523" s="398">
        <v>0</v>
      </c>
      <c r="M523" s="355">
        <v>0</v>
      </c>
      <c r="N523" s="355">
        <v>0</v>
      </c>
      <c r="O523" s="355">
        <v>0</v>
      </c>
      <c r="P523" s="412"/>
    </row>
    <row r="524" spans="1:16" ht="15.75" hidden="1" customHeight="1" x14ac:dyDescent="0.25">
      <c r="A524" s="695" t="s">
        <v>1083</v>
      </c>
      <c r="B524" s="695"/>
      <c r="C524" s="360" t="s">
        <v>413</v>
      </c>
      <c r="D524" s="372" t="s">
        <v>1375</v>
      </c>
      <c r="E524" s="381"/>
      <c r="F524" s="355">
        <v>0</v>
      </c>
      <c r="G524" s="355">
        <v>0</v>
      </c>
      <c r="H524" s="355">
        <v>0</v>
      </c>
      <c r="I524" s="355">
        <v>0</v>
      </c>
      <c r="J524" s="355">
        <v>0</v>
      </c>
      <c r="K524" s="355">
        <v>0</v>
      </c>
      <c r="L524" s="398">
        <v>0</v>
      </c>
      <c r="M524" s="355">
        <v>0</v>
      </c>
      <c r="N524" s="355">
        <v>0</v>
      </c>
      <c r="O524" s="355">
        <v>0</v>
      </c>
      <c r="P524" s="412"/>
    </row>
    <row r="525" spans="1:16" ht="25.5" hidden="1" customHeight="1" x14ac:dyDescent="0.25">
      <c r="A525" s="695" t="s">
        <v>1084</v>
      </c>
      <c r="B525" s="695"/>
      <c r="C525" s="360" t="s">
        <v>720</v>
      </c>
      <c r="D525" s="372" t="s">
        <v>1375</v>
      </c>
      <c r="E525" s="381"/>
      <c r="F525" s="355">
        <v>0</v>
      </c>
      <c r="G525" s="355">
        <v>0</v>
      </c>
      <c r="H525" s="355">
        <v>0</v>
      </c>
      <c r="I525" s="355">
        <v>0</v>
      </c>
      <c r="J525" s="355">
        <v>0</v>
      </c>
      <c r="K525" s="355">
        <v>0</v>
      </c>
      <c r="L525" s="398">
        <v>0</v>
      </c>
      <c r="M525" s="355">
        <v>0</v>
      </c>
      <c r="N525" s="355">
        <v>0</v>
      </c>
      <c r="O525" s="355">
        <v>0</v>
      </c>
      <c r="P525" s="412"/>
    </row>
    <row r="526" spans="1:16" ht="15.75" hidden="1" customHeight="1" x14ac:dyDescent="0.25">
      <c r="A526" s="695" t="s">
        <v>1085</v>
      </c>
      <c r="B526" s="695"/>
      <c r="C526" s="360" t="s">
        <v>721</v>
      </c>
      <c r="D526" s="372" t="s">
        <v>1375</v>
      </c>
      <c r="E526" s="381"/>
      <c r="F526" s="355">
        <v>0</v>
      </c>
      <c r="G526" s="355">
        <v>0</v>
      </c>
      <c r="H526" s="355">
        <v>0</v>
      </c>
      <c r="I526" s="355">
        <v>0</v>
      </c>
      <c r="J526" s="355">
        <v>0</v>
      </c>
      <c r="K526" s="355">
        <v>0</v>
      </c>
      <c r="L526" s="398">
        <v>0</v>
      </c>
      <c r="M526" s="355">
        <v>0</v>
      </c>
      <c r="N526" s="355">
        <v>0</v>
      </c>
      <c r="O526" s="355">
        <v>0</v>
      </c>
      <c r="P526" s="412"/>
    </row>
    <row r="527" spans="1:16" ht="15.75" hidden="1" customHeight="1" x14ac:dyDescent="0.25">
      <c r="A527" s="695" t="s">
        <v>1086</v>
      </c>
      <c r="B527" s="695"/>
      <c r="C527" s="360" t="s">
        <v>722</v>
      </c>
      <c r="D527" s="372" t="s">
        <v>1375</v>
      </c>
      <c r="E527" s="381"/>
      <c r="F527" s="355">
        <v>0</v>
      </c>
      <c r="G527" s="355">
        <v>0</v>
      </c>
      <c r="H527" s="355">
        <v>0</v>
      </c>
      <c r="I527" s="355">
        <v>0</v>
      </c>
      <c r="J527" s="355">
        <v>0</v>
      </c>
      <c r="K527" s="355">
        <v>0</v>
      </c>
      <c r="L527" s="398">
        <v>0</v>
      </c>
      <c r="M527" s="355">
        <v>0</v>
      </c>
      <c r="N527" s="355">
        <v>0</v>
      </c>
      <c r="O527" s="355">
        <v>0</v>
      </c>
      <c r="P527" s="412"/>
    </row>
    <row r="528" spans="1:16" ht="15.75" hidden="1" customHeight="1" x14ac:dyDescent="0.25">
      <c r="A528" s="695" t="s">
        <v>1087</v>
      </c>
      <c r="B528" s="695"/>
      <c r="C528" s="360" t="s">
        <v>723</v>
      </c>
      <c r="D528" s="372" t="s">
        <v>1375</v>
      </c>
      <c r="E528" s="381"/>
      <c r="F528" s="355">
        <v>0</v>
      </c>
      <c r="G528" s="355">
        <v>0</v>
      </c>
      <c r="H528" s="355">
        <v>0</v>
      </c>
      <c r="I528" s="355">
        <v>0</v>
      </c>
      <c r="J528" s="355">
        <v>0</v>
      </c>
      <c r="K528" s="355">
        <v>0</v>
      </c>
      <c r="L528" s="398">
        <v>0</v>
      </c>
      <c r="M528" s="355">
        <v>0</v>
      </c>
      <c r="N528" s="355">
        <v>0</v>
      </c>
      <c r="O528" s="355">
        <v>0</v>
      </c>
      <c r="P528" s="412"/>
    </row>
    <row r="529" spans="1:16" ht="15.75" hidden="1" customHeight="1" x14ac:dyDescent="0.25">
      <c r="A529" s="695" t="s">
        <v>1088</v>
      </c>
      <c r="B529" s="695"/>
      <c r="C529" s="360" t="s">
        <v>724</v>
      </c>
      <c r="D529" s="372" t="s">
        <v>1375</v>
      </c>
      <c r="E529" s="381"/>
      <c r="F529" s="355">
        <v>0</v>
      </c>
      <c r="G529" s="355">
        <v>0</v>
      </c>
      <c r="H529" s="355">
        <v>0</v>
      </c>
      <c r="I529" s="355">
        <v>0</v>
      </c>
      <c r="J529" s="355">
        <v>0</v>
      </c>
      <c r="K529" s="355">
        <v>0</v>
      </c>
      <c r="L529" s="398">
        <v>0</v>
      </c>
      <c r="M529" s="355">
        <v>0</v>
      </c>
      <c r="N529" s="355">
        <v>0</v>
      </c>
      <c r="O529" s="355">
        <v>0</v>
      </c>
      <c r="P529" s="412"/>
    </row>
    <row r="530" spans="1:16" ht="15.75" hidden="1" customHeight="1" x14ac:dyDescent="0.25">
      <c r="A530" s="695" t="s">
        <v>1089</v>
      </c>
      <c r="B530" s="695"/>
      <c r="C530" s="360" t="s">
        <v>725</v>
      </c>
      <c r="D530" s="372" t="s">
        <v>1375</v>
      </c>
      <c r="E530" s="381"/>
      <c r="F530" s="355">
        <v>0</v>
      </c>
      <c r="G530" s="355">
        <v>0</v>
      </c>
      <c r="H530" s="355">
        <v>0</v>
      </c>
      <c r="I530" s="355">
        <v>0</v>
      </c>
      <c r="J530" s="355">
        <v>0</v>
      </c>
      <c r="K530" s="355">
        <v>0</v>
      </c>
      <c r="L530" s="398">
        <v>0</v>
      </c>
      <c r="M530" s="355">
        <v>0</v>
      </c>
      <c r="N530" s="355">
        <v>0</v>
      </c>
      <c r="O530" s="355">
        <v>0</v>
      </c>
      <c r="P530" s="412"/>
    </row>
    <row r="531" spans="1:16" ht="15.75" hidden="1" customHeight="1" x14ac:dyDescent="0.25">
      <c r="A531" s="695" t="s">
        <v>1090</v>
      </c>
      <c r="B531" s="695"/>
      <c r="C531" s="360" t="s">
        <v>726</v>
      </c>
      <c r="D531" s="372" t="s">
        <v>1375</v>
      </c>
      <c r="E531" s="381"/>
      <c r="F531" s="355">
        <v>0</v>
      </c>
      <c r="G531" s="355">
        <v>0</v>
      </c>
      <c r="H531" s="355">
        <v>0</v>
      </c>
      <c r="I531" s="355">
        <v>0</v>
      </c>
      <c r="J531" s="355">
        <v>0</v>
      </c>
      <c r="K531" s="355">
        <v>0</v>
      </c>
      <c r="L531" s="398">
        <v>0</v>
      </c>
      <c r="M531" s="355">
        <v>0</v>
      </c>
      <c r="N531" s="355">
        <v>0</v>
      </c>
      <c r="O531" s="355">
        <v>0</v>
      </c>
      <c r="P531" s="412"/>
    </row>
    <row r="532" spans="1:16" ht="15.75" hidden="1" customHeight="1" x14ac:dyDescent="0.25">
      <c r="A532" s="695" t="s">
        <v>1091</v>
      </c>
      <c r="B532" s="695"/>
      <c r="C532" s="360" t="s">
        <v>727</v>
      </c>
      <c r="D532" s="372" t="s">
        <v>1375</v>
      </c>
      <c r="E532" s="381"/>
      <c r="F532" s="355">
        <v>0</v>
      </c>
      <c r="G532" s="355">
        <v>0</v>
      </c>
      <c r="H532" s="355">
        <v>0</v>
      </c>
      <c r="I532" s="355">
        <v>0</v>
      </c>
      <c r="J532" s="355">
        <v>0</v>
      </c>
      <c r="K532" s="355">
        <v>0</v>
      </c>
      <c r="L532" s="398">
        <v>0</v>
      </c>
      <c r="M532" s="355">
        <v>0</v>
      </c>
      <c r="N532" s="355">
        <v>0</v>
      </c>
      <c r="O532" s="355">
        <v>0</v>
      </c>
      <c r="P532" s="412"/>
    </row>
    <row r="533" spans="1:16" ht="25.5" hidden="1" customHeight="1" x14ac:dyDescent="0.25">
      <c r="A533" s="695" t="s">
        <v>1094</v>
      </c>
      <c r="B533" s="695"/>
      <c r="C533" s="360" t="s">
        <v>1376</v>
      </c>
      <c r="D533" s="372" t="s">
        <v>1377</v>
      </c>
      <c r="E533" s="381"/>
      <c r="F533" s="355">
        <v>0</v>
      </c>
      <c r="G533" s="355">
        <v>0</v>
      </c>
      <c r="H533" s="355">
        <v>0</v>
      </c>
      <c r="I533" s="355">
        <v>0</v>
      </c>
      <c r="J533" s="355">
        <v>0</v>
      </c>
      <c r="K533" s="355">
        <v>0</v>
      </c>
      <c r="L533" s="398">
        <v>0</v>
      </c>
      <c r="M533" s="355">
        <v>0</v>
      </c>
      <c r="N533" s="355">
        <v>0</v>
      </c>
      <c r="O533" s="355">
        <v>0</v>
      </c>
      <c r="P533" s="412"/>
    </row>
    <row r="534" spans="1:16" ht="25.5" hidden="1" customHeight="1" x14ac:dyDescent="0.25">
      <c r="A534" s="695" t="s">
        <v>1095</v>
      </c>
      <c r="B534" s="695"/>
      <c r="C534" s="360" t="s">
        <v>1328</v>
      </c>
      <c r="D534" s="372" t="s">
        <v>1377</v>
      </c>
      <c r="E534" s="381"/>
      <c r="F534" s="355">
        <v>0</v>
      </c>
      <c r="G534" s="355">
        <v>0</v>
      </c>
      <c r="H534" s="355">
        <v>0</v>
      </c>
      <c r="I534" s="355">
        <v>0</v>
      </c>
      <c r="J534" s="355">
        <v>0</v>
      </c>
      <c r="K534" s="355">
        <v>0</v>
      </c>
      <c r="L534" s="398">
        <v>0</v>
      </c>
      <c r="M534" s="355">
        <v>0</v>
      </c>
      <c r="N534" s="355">
        <v>0</v>
      </c>
      <c r="O534" s="355">
        <v>0</v>
      </c>
      <c r="P534" s="412"/>
    </row>
    <row r="535" spans="1:16" ht="25.5" hidden="1" customHeight="1" x14ac:dyDescent="0.25">
      <c r="A535" s="695" t="s">
        <v>1096</v>
      </c>
      <c r="B535" s="695"/>
      <c r="C535" s="360" t="s">
        <v>1378</v>
      </c>
      <c r="D535" s="372" t="s">
        <v>1379</v>
      </c>
      <c r="E535" s="381"/>
      <c r="F535" s="355">
        <v>0</v>
      </c>
      <c r="G535" s="355">
        <v>0</v>
      </c>
      <c r="H535" s="355">
        <v>0</v>
      </c>
      <c r="I535" s="355">
        <v>0</v>
      </c>
      <c r="J535" s="355">
        <v>0</v>
      </c>
      <c r="K535" s="355">
        <v>0</v>
      </c>
      <c r="L535" s="398">
        <v>0</v>
      </c>
      <c r="M535" s="355">
        <v>0</v>
      </c>
      <c r="N535" s="355">
        <v>0</v>
      </c>
      <c r="O535" s="355">
        <v>0</v>
      </c>
      <c r="P535" s="412"/>
    </row>
    <row r="536" spans="1:16" ht="15.75" hidden="1" customHeight="1" x14ac:dyDescent="0.25">
      <c r="A536" s="695" t="s">
        <v>1097</v>
      </c>
      <c r="B536" s="695"/>
      <c r="C536" s="360" t="s">
        <v>1039</v>
      </c>
      <c r="D536" s="356" t="s">
        <v>1379</v>
      </c>
      <c r="E536" s="381"/>
      <c r="F536" s="355">
        <v>0</v>
      </c>
      <c r="G536" s="355">
        <v>0</v>
      </c>
      <c r="H536" s="355">
        <v>0</v>
      </c>
      <c r="I536" s="355">
        <v>0</v>
      </c>
      <c r="J536" s="355">
        <v>0</v>
      </c>
      <c r="K536" s="355">
        <v>0</v>
      </c>
      <c r="L536" s="398">
        <v>0</v>
      </c>
      <c r="M536" s="355">
        <v>0</v>
      </c>
      <c r="N536" s="355">
        <v>0</v>
      </c>
      <c r="O536" s="355">
        <v>0</v>
      </c>
      <c r="P536" s="412"/>
    </row>
    <row r="537" spans="1:16" ht="15.75" hidden="1" customHeight="1" x14ac:dyDescent="0.25">
      <c r="A537" s="695" t="s">
        <v>1098</v>
      </c>
      <c r="B537" s="695"/>
      <c r="C537" s="360" t="s">
        <v>1041</v>
      </c>
      <c r="D537" s="372" t="s">
        <v>1379</v>
      </c>
      <c r="E537" s="381"/>
      <c r="F537" s="355">
        <v>0</v>
      </c>
      <c r="G537" s="355">
        <v>0</v>
      </c>
      <c r="H537" s="355">
        <v>0</v>
      </c>
      <c r="I537" s="355">
        <v>0</v>
      </c>
      <c r="J537" s="355">
        <v>0</v>
      </c>
      <c r="K537" s="355">
        <v>0</v>
      </c>
      <c r="L537" s="398">
        <v>0</v>
      </c>
      <c r="M537" s="355">
        <v>0</v>
      </c>
      <c r="N537" s="355">
        <v>0</v>
      </c>
      <c r="O537" s="355">
        <v>0</v>
      </c>
      <c r="P537" s="412"/>
    </row>
    <row r="538" spans="1:16" ht="15.75" hidden="1" customHeight="1" x14ac:dyDescent="0.25">
      <c r="A538" s="695" t="s">
        <v>1099</v>
      </c>
      <c r="B538" s="695"/>
      <c r="C538" s="360" t="s">
        <v>1043</v>
      </c>
      <c r="D538" s="356" t="s">
        <v>1379</v>
      </c>
      <c r="E538" s="381"/>
      <c r="F538" s="355">
        <v>0</v>
      </c>
      <c r="G538" s="355">
        <v>0</v>
      </c>
      <c r="H538" s="355">
        <v>0</v>
      </c>
      <c r="I538" s="355">
        <v>0</v>
      </c>
      <c r="J538" s="355">
        <v>0</v>
      </c>
      <c r="K538" s="355">
        <v>0</v>
      </c>
      <c r="L538" s="398">
        <v>0</v>
      </c>
      <c r="M538" s="355">
        <v>0</v>
      </c>
      <c r="N538" s="355">
        <v>0</v>
      </c>
      <c r="O538" s="355">
        <v>0</v>
      </c>
      <c r="P538" s="412"/>
    </row>
    <row r="539" spans="1:16" ht="15.75" hidden="1" customHeight="1" x14ac:dyDescent="0.25">
      <c r="A539" s="695" t="s">
        <v>1100</v>
      </c>
      <c r="B539" s="695"/>
      <c r="C539" s="356" t="s">
        <v>1045</v>
      </c>
      <c r="D539" s="372" t="s">
        <v>1379</v>
      </c>
      <c r="E539" s="373"/>
      <c r="F539" s="355">
        <v>0</v>
      </c>
      <c r="G539" s="355">
        <v>0</v>
      </c>
      <c r="H539" s="355">
        <v>0</v>
      </c>
      <c r="I539" s="355">
        <v>0</v>
      </c>
      <c r="J539" s="355">
        <v>0</v>
      </c>
      <c r="K539" s="355">
        <v>0</v>
      </c>
      <c r="L539" s="398">
        <v>0</v>
      </c>
      <c r="M539" s="355">
        <v>0</v>
      </c>
      <c r="N539" s="355">
        <v>0</v>
      </c>
      <c r="O539" s="355">
        <v>0</v>
      </c>
      <c r="P539" s="412"/>
    </row>
    <row r="540" spans="1:16" ht="15.75" hidden="1" customHeight="1" x14ac:dyDescent="0.25">
      <c r="A540" s="695" t="s">
        <v>1101</v>
      </c>
      <c r="B540" s="695"/>
      <c r="C540" s="356" t="s">
        <v>1047</v>
      </c>
      <c r="D540" s="356" t="s">
        <v>1379</v>
      </c>
      <c r="E540" s="373"/>
      <c r="F540" s="355">
        <v>0</v>
      </c>
      <c r="G540" s="355">
        <v>0</v>
      </c>
      <c r="H540" s="355">
        <v>0</v>
      </c>
      <c r="I540" s="355">
        <v>0</v>
      </c>
      <c r="J540" s="355">
        <v>0</v>
      </c>
      <c r="K540" s="355">
        <v>0</v>
      </c>
      <c r="L540" s="398">
        <v>0</v>
      </c>
      <c r="M540" s="355">
        <v>0</v>
      </c>
      <c r="N540" s="355">
        <v>0</v>
      </c>
      <c r="O540" s="355">
        <v>0</v>
      </c>
      <c r="P540" s="412"/>
    </row>
    <row r="541" spans="1:16" ht="25.5" hidden="1" customHeight="1" x14ac:dyDescent="0.25">
      <c r="A541" s="695" t="s">
        <v>1102</v>
      </c>
      <c r="B541" s="695"/>
      <c r="C541" s="356" t="s">
        <v>1049</v>
      </c>
      <c r="D541" s="372" t="s">
        <v>1379</v>
      </c>
      <c r="E541" s="373"/>
      <c r="F541" s="355">
        <v>0</v>
      </c>
      <c r="G541" s="355">
        <v>0</v>
      </c>
      <c r="H541" s="355">
        <v>0</v>
      </c>
      <c r="I541" s="355">
        <v>0</v>
      </c>
      <c r="J541" s="355">
        <v>0</v>
      </c>
      <c r="K541" s="355">
        <v>0</v>
      </c>
      <c r="L541" s="398">
        <v>0</v>
      </c>
      <c r="M541" s="355">
        <v>0</v>
      </c>
      <c r="N541" s="355">
        <v>0</v>
      </c>
      <c r="O541" s="355">
        <v>0</v>
      </c>
      <c r="P541" s="412"/>
    </row>
    <row r="542" spans="1:16" ht="15.75" hidden="1" customHeight="1" x14ac:dyDescent="0.25">
      <c r="A542" s="695" t="s">
        <v>1103</v>
      </c>
      <c r="B542" s="695"/>
      <c r="C542" s="360" t="s">
        <v>1051</v>
      </c>
      <c r="D542" s="356" t="s">
        <v>1379</v>
      </c>
      <c r="E542" s="381"/>
      <c r="F542" s="355">
        <v>0</v>
      </c>
      <c r="G542" s="355">
        <v>0</v>
      </c>
      <c r="H542" s="355">
        <v>0</v>
      </c>
      <c r="I542" s="355">
        <v>0</v>
      </c>
      <c r="J542" s="355">
        <v>0</v>
      </c>
      <c r="K542" s="355">
        <v>0</v>
      </c>
      <c r="L542" s="398">
        <v>0</v>
      </c>
      <c r="M542" s="355">
        <v>0</v>
      </c>
      <c r="N542" s="355">
        <v>0</v>
      </c>
      <c r="O542" s="355">
        <v>0</v>
      </c>
      <c r="P542" s="412"/>
    </row>
    <row r="543" spans="1:16" ht="15.75" hidden="1" customHeight="1" x14ac:dyDescent="0.25">
      <c r="A543" s="695" t="s">
        <v>1104</v>
      </c>
      <c r="B543" s="695"/>
      <c r="C543" s="360" t="s">
        <v>1053</v>
      </c>
      <c r="D543" s="372" t="s">
        <v>1379</v>
      </c>
      <c r="E543" s="381"/>
      <c r="F543" s="355">
        <v>0</v>
      </c>
      <c r="G543" s="355">
        <v>0</v>
      </c>
      <c r="H543" s="355">
        <v>0</v>
      </c>
      <c r="I543" s="355">
        <v>0</v>
      </c>
      <c r="J543" s="355">
        <v>0</v>
      </c>
      <c r="K543" s="355">
        <v>0</v>
      </c>
      <c r="L543" s="398">
        <v>0</v>
      </c>
      <c r="M543" s="355">
        <v>0</v>
      </c>
      <c r="N543" s="355">
        <v>0</v>
      </c>
      <c r="O543" s="355">
        <v>0</v>
      </c>
      <c r="P543" s="412"/>
    </row>
    <row r="544" spans="1:16" ht="15.75" hidden="1" customHeight="1" x14ac:dyDescent="0.25">
      <c r="A544" s="695" t="s">
        <v>1107</v>
      </c>
      <c r="B544" s="695"/>
      <c r="C544" s="360" t="s">
        <v>1055</v>
      </c>
      <c r="D544" s="356" t="s">
        <v>1379</v>
      </c>
      <c r="E544" s="381"/>
      <c r="F544" s="355">
        <v>0</v>
      </c>
      <c r="G544" s="355">
        <v>0</v>
      </c>
      <c r="H544" s="355">
        <v>0</v>
      </c>
      <c r="I544" s="355">
        <v>0</v>
      </c>
      <c r="J544" s="355">
        <v>0</v>
      </c>
      <c r="K544" s="355">
        <v>0</v>
      </c>
      <c r="L544" s="398">
        <v>0</v>
      </c>
      <c r="M544" s="355">
        <v>0</v>
      </c>
      <c r="N544" s="355">
        <v>0</v>
      </c>
      <c r="O544" s="355">
        <v>0</v>
      </c>
      <c r="P544" s="412"/>
    </row>
    <row r="545" spans="1:16" ht="15.75" hidden="1" customHeight="1" x14ac:dyDescent="0.25">
      <c r="A545" s="695" t="s">
        <v>1380</v>
      </c>
      <c r="B545" s="695"/>
      <c r="C545" s="360" t="s">
        <v>1057</v>
      </c>
      <c r="D545" s="372" t="s">
        <v>1379</v>
      </c>
      <c r="E545" s="381"/>
      <c r="F545" s="355">
        <v>0</v>
      </c>
      <c r="G545" s="355">
        <v>0</v>
      </c>
      <c r="H545" s="355">
        <v>0</v>
      </c>
      <c r="I545" s="355">
        <v>0</v>
      </c>
      <c r="J545" s="355">
        <v>0</v>
      </c>
      <c r="K545" s="355">
        <v>0</v>
      </c>
      <c r="L545" s="398">
        <v>0</v>
      </c>
      <c r="M545" s="355">
        <v>0</v>
      </c>
      <c r="N545" s="355">
        <v>0</v>
      </c>
      <c r="O545" s="355">
        <v>0</v>
      </c>
      <c r="P545" s="412"/>
    </row>
    <row r="546" spans="1:16" ht="15.75" hidden="1" customHeight="1" x14ac:dyDescent="0.25">
      <c r="A546" s="695" t="s">
        <v>1381</v>
      </c>
      <c r="B546" s="695"/>
      <c r="C546" s="360" t="s">
        <v>1382</v>
      </c>
      <c r="D546" s="372" t="s">
        <v>1383</v>
      </c>
      <c r="E546" s="381"/>
      <c r="F546" s="355">
        <v>0</v>
      </c>
      <c r="G546" s="355">
        <v>0</v>
      </c>
      <c r="H546" s="355">
        <v>0</v>
      </c>
      <c r="I546" s="355">
        <v>0</v>
      </c>
      <c r="J546" s="355">
        <v>0</v>
      </c>
      <c r="K546" s="355">
        <v>0</v>
      </c>
      <c r="L546" s="398">
        <v>0</v>
      </c>
      <c r="M546" s="355">
        <v>0</v>
      </c>
      <c r="N546" s="355">
        <v>0</v>
      </c>
      <c r="O546" s="355">
        <v>0</v>
      </c>
      <c r="P546" s="412"/>
    </row>
    <row r="547" spans="1:16" ht="25.5" hidden="1" customHeight="1" x14ac:dyDescent="0.25">
      <c r="A547" s="695" t="s">
        <v>1384</v>
      </c>
      <c r="B547" s="695"/>
      <c r="C547" s="360" t="s">
        <v>1385</v>
      </c>
      <c r="D547" s="372" t="s">
        <v>1386</v>
      </c>
      <c r="E547" s="381"/>
      <c r="F547" s="355">
        <v>0</v>
      </c>
      <c r="G547" s="355">
        <v>0</v>
      </c>
      <c r="H547" s="355">
        <v>0</v>
      </c>
      <c r="I547" s="355">
        <v>0</v>
      </c>
      <c r="J547" s="355">
        <v>0</v>
      </c>
      <c r="K547" s="355">
        <v>0</v>
      </c>
      <c r="L547" s="398">
        <v>0</v>
      </c>
      <c r="M547" s="355">
        <v>0</v>
      </c>
      <c r="N547" s="355">
        <v>0</v>
      </c>
      <c r="O547" s="355">
        <v>0</v>
      </c>
      <c r="P547" s="412"/>
    </row>
    <row r="548" spans="1:16" ht="15.75" hidden="1" customHeight="1" x14ac:dyDescent="0.25">
      <c r="A548" s="695" t="s">
        <v>1387</v>
      </c>
      <c r="B548" s="695"/>
      <c r="C548" s="360" t="s">
        <v>1039</v>
      </c>
      <c r="D548" s="356" t="s">
        <v>1386</v>
      </c>
      <c r="E548" s="381"/>
      <c r="F548" s="355">
        <v>0</v>
      </c>
      <c r="G548" s="355">
        <v>0</v>
      </c>
      <c r="H548" s="355">
        <v>0</v>
      </c>
      <c r="I548" s="355">
        <v>0</v>
      </c>
      <c r="J548" s="355">
        <v>0</v>
      </c>
      <c r="K548" s="355">
        <v>0</v>
      </c>
      <c r="L548" s="398">
        <v>0</v>
      </c>
      <c r="M548" s="355">
        <v>0</v>
      </c>
      <c r="N548" s="355">
        <v>0</v>
      </c>
      <c r="O548" s="355">
        <v>0</v>
      </c>
      <c r="P548" s="412"/>
    </row>
    <row r="549" spans="1:16" ht="15.75" hidden="1" customHeight="1" x14ac:dyDescent="0.25">
      <c r="A549" s="695" t="s">
        <v>1388</v>
      </c>
      <c r="B549" s="695"/>
      <c r="C549" s="360" t="s">
        <v>1041</v>
      </c>
      <c r="D549" s="356" t="s">
        <v>1386</v>
      </c>
      <c r="E549" s="381"/>
      <c r="F549" s="355">
        <v>0</v>
      </c>
      <c r="G549" s="355">
        <v>0</v>
      </c>
      <c r="H549" s="355">
        <v>0</v>
      </c>
      <c r="I549" s="355">
        <v>0</v>
      </c>
      <c r="J549" s="355">
        <v>0</v>
      </c>
      <c r="K549" s="355">
        <v>0</v>
      </c>
      <c r="L549" s="398">
        <v>0</v>
      </c>
      <c r="M549" s="355">
        <v>0</v>
      </c>
      <c r="N549" s="355">
        <v>0</v>
      </c>
      <c r="O549" s="355">
        <v>0</v>
      </c>
      <c r="P549" s="412"/>
    </row>
    <row r="550" spans="1:16" ht="15.75" hidden="1" customHeight="1" x14ac:dyDescent="0.25">
      <c r="A550" s="695" t="s">
        <v>1389</v>
      </c>
      <c r="B550" s="695"/>
      <c r="C550" s="360" t="s">
        <v>1043</v>
      </c>
      <c r="D550" s="356" t="s">
        <v>1386</v>
      </c>
      <c r="E550" s="381"/>
      <c r="F550" s="355">
        <v>0</v>
      </c>
      <c r="G550" s="355">
        <v>0</v>
      </c>
      <c r="H550" s="355">
        <v>0</v>
      </c>
      <c r="I550" s="355">
        <v>0</v>
      </c>
      <c r="J550" s="355">
        <v>0</v>
      </c>
      <c r="K550" s="355">
        <v>0</v>
      </c>
      <c r="L550" s="398">
        <v>0</v>
      </c>
      <c r="M550" s="355">
        <v>0</v>
      </c>
      <c r="N550" s="355">
        <v>0</v>
      </c>
      <c r="O550" s="355">
        <v>0</v>
      </c>
      <c r="P550" s="412"/>
    </row>
    <row r="551" spans="1:16" ht="15.75" hidden="1" customHeight="1" x14ac:dyDescent="0.25">
      <c r="A551" s="695" t="s">
        <v>1390</v>
      </c>
      <c r="B551" s="695"/>
      <c r="C551" s="356" t="s">
        <v>1045</v>
      </c>
      <c r="D551" s="356" t="s">
        <v>1386</v>
      </c>
      <c r="E551" s="373"/>
      <c r="F551" s="355">
        <v>0</v>
      </c>
      <c r="G551" s="355">
        <v>0</v>
      </c>
      <c r="H551" s="355">
        <v>0</v>
      </c>
      <c r="I551" s="355">
        <v>0</v>
      </c>
      <c r="J551" s="355">
        <v>0</v>
      </c>
      <c r="K551" s="355">
        <v>0</v>
      </c>
      <c r="L551" s="398">
        <v>0</v>
      </c>
      <c r="M551" s="355">
        <v>0</v>
      </c>
      <c r="N551" s="355">
        <v>0</v>
      </c>
      <c r="O551" s="355">
        <v>0</v>
      </c>
      <c r="P551" s="412"/>
    </row>
    <row r="552" spans="1:16" ht="15.75" hidden="1" customHeight="1" x14ac:dyDescent="0.25">
      <c r="A552" s="695" t="s">
        <v>1391</v>
      </c>
      <c r="B552" s="695"/>
      <c r="C552" s="356" t="s">
        <v>1047</v>
      </c>
      <c r="D552" s="356" t="s">
        <v>1386</v>
      </c>
      <c r="E552" s="373"/>
      <c r="F552" s="355">
        <v>0</v>
      </c>
      <c r="G552" s="355">
        <v>0</v>
      </c>
      <c r="H552" s="355">
        <v>0</v>
      </c>
      <c r="I552" s="355">
        <v>0</v>
      </c>
      <c r="J552" s="355">
        <v>0</v>
      </c>
      <c r="K552" s="355">
        <v>0</v>
      </c>
      <c r="L552" s="398">
        <v>0</v>
      </c>
      <c r="M552" s="355">
        <v>0</v>
      </c>
      <c r="N552" s="355">
        <v>0</v>
      </c>
      <c r="O552" s="355">
        <v>0</v>
      </c>
      <c r="P552" s="412"/>
    </row>
    <row r="553" spans="1:16" ht="25.5" hidden="1" customHeight="1" x14ac:dyDescent="0.25">
      <c r="A553" s="695" t="s">
        <v>1392</v>
      </c>
      <c r="B553" s="695"/>
      <c r="C553" s="356" t="s">
        <v>1049</v>
      </c>
      <c r="D553" s="356" t="s">
        <v>1386</v>
      </c>
      <c r="E553" s="373"/>
      <c r="F553" s="355">
        <v>0</v>
      </c>
      <c r="G553" s="355">
        <v>0</v>
      </c>
      <c r="H553" s="355">
        <v>0</v>
      </c>
      <c r="I553" s="355">
        <v>0</v>
      </c>
      <c r="J553" s="355">
        <v>0</v>
      </c>
      <c r="K553" s="355">
        <v>0</v>
      </c>
      <c r="L553" s="398">
        <v>0</v>
      </c>
      <c r="M553" s="355">
        <v>0</v>
      </c>
      <c r="N553" s="355">
        <v>0</v>
      </c>
      <c r="O553" s="355">
        <v>0</v>
      </c>
      <c r="P553" s="412"/>
    </row>
    <row r="554" spans="1:16" ht="15.75" hidden="1" customHeight="1" x14ac:dyDescent="0.25">
      <c r="A554" s="695" t="s">
        <v>1393</v>
      </c>
      <c r="B554" s="695"/>
      <c r="C554" s="360" t="s">
        <v>1051</v>
      </c>
      <c r="D554" s="356" t="s">
        <v>1386</v>
      </c>
      <c r="E554" s="381"/>
      <c r="F554" s="355">
        <v>0</v>
      </c>
      <c r="G554" s="355">
        <v>0</v>
      </c>
      <c r="H554" s="355">
        <v>0</v>
      </c>
      <c r="I554" s="355">
        <v>0</v>
      </c>
      <c r="J554" s="355">
        <v>0</v>
      </c>
      <c r="K554" s="355">
        <v>0</v>
      </c>
      <c r="L554" s="398">
        <v>0</v>
      </c>
      <c r="M554" s="355">
        <v>0</v>
      </c>
      <c r="N554" s="355">
        <v>0</v>
      </c>
      <c r="O554" s="355">
        <v>0</v>
      </c>
      <c r="P554" s="412"/>
    </row>
    <row r="555" spans="1:16" ht="15.75" hidden="1" customHeight="1" x14ac:dyDescent="0.25">
      <c r="A555" s="695" t="s">
        <v>1394</v>
      </c>
      <c r="B555" s="695"/>
      <c r="C555" s="360" t="s">
        <v>1053</v>
      </c>
      <c r="D555" s="356" t="s">
        <v>1386</v>
      </c>
      <c r="E555" s="381"/>
      <c r="F555" s="355">
        <v>0</v>
      </c>
      <c r="G555" s="355">
        <v>0</v>
      </c>
      <c r="H555" s="355">
        <v>0</v>
      </c>
      <c r="I555" s="355">
        <v>0</v>
      </c>
      <c r="J555" s="355">
        <v>0</v>
      </c>
      <c r="K555" s="355">
        <v>0</v>
      </c>
      <c r="L555" s="398">
        <v>0</v>
      </c>
      <c r="M555" s="355">
        <v>0</v>
      </c>
      <c r="N555" s="355">
        <v>0</v>
      </c>
      <c r="O555" s="355">
        <v>0</v>
      </c>
      <c r="P555" s="412"/>
    </row>
    <row r="556" spans="1:16" ht="15.75" hidden="1" customHeight="1" x14ac:dyDescent="0.25">
      <c r="A556" s="695" t="s">
        <v>1395</v>
      </c>
      <c r="B556" s="695"/>
      <c r="C556" s="360" t="s">
        <v>1055</v>
      </c>
      <c r="D556" s="356" t="s">
        <v>1386</v>
      </c>
      <c r="E556" s="381"/>
      <c r="F556" s="355">
        <v>0</v>
      </c>
      <c r="G556" s="355">
        <v>0</v>
      </c>
      <c r="H556" s="355">
        <v>0</v>
      </c>
      <c r="I556" s="355">
        <v>0</v>
      </c>
      <c r="J556" s="355">
        <v>0</v>
      </c>
      <c r="K556" s="355">
        <v>0</v>
      </c>
      <c r="L556" s="398">
        <v>0</v>
      </c>
      <c r="M556" s="355">
        <v>0</v>
      </c>
      <c r="N556" s="355">
        <v>0</v>
      </c>
      <c r="O556" s="355">
        <v>0</v>
      </c>
      <c r="P556" s="412"/>
    </row>
    <row r="557" spans="1:16" ht="15.75" hidden="1" customHeight="1" x14ac:dyDescent="0.25">
      <c r="A557" s="695" t="s">
        <v>1396</v>
      </c>
      <c r="B557" s="695"/>
      <c r="C557" s="360" t="s">
        <v>1057</v>
      </c>
      <c r="D557" s="356" t="s">
        <v>1386</v>
      </c>
      <c r="E557" s="381"/>
      <c r="F557" s="355">
        <v>0</v>
      </c>
      <c r="G557" s="355">
        <v>0</v>
      </c>
      <c r="H557" s="355">
        <v>0</v>
      </c>
      <c r="I557" s="355">
        <v>0</v>
      </c>
      <c r="J557" s="355">
        <v>0</v>
      </c>
      <c r="K557" s="355">
        <v>0</v>
      </c>
      <c r="L557" s="398">
        <v>0</v>
      </c>
      <c r="M557" s="355">
        <v>0</v>
      </c>
      <c r="N557" s="355">
        <v>0</v>
      </c>
      <c r="O557" s="355">
        <v>0</v>
      </c>
      <c r="P557" s="412"/>
    </row>
    <row r="558" spans="1:16" ht="25.5" hidden="1" customHeight="1" x14ac:dyDescent="0.25">
      <c r="A558" s="394"/>
      <c r="B558" s="394"/>
      <c r="C558" s="360" t="s">
        <v>1397</v>
      </c>
      <c r="D558" s="356" t="s">
        <v>1398</v>
      </c>
      <c r="E558" s="381"/>
      <c r="F558" s="355"/>
      <c r="G558" s="355"/>
      <c r="H558" s="355"/>
      <c r="I558" s="358">
        <f t="shared" ref="I558" si="92">SUM(I521)</f>
        <v>0</v>
      </c>
      <c r="J558" s="355">
        <v>0</v>
      </c>
      <c r="K558" s="355">
        <v>0</v>
      </c>
      <c r="L558" s="398">
        <v>0</v>
      </c>
      <c r="M558" s="355">
        <v>0</v>
      </c>
      <c r="N558" s="355">
        <v>0</v>
      </c>
      <c r="O558" s="355">
        <v>0</v>
      </c>
      <c r="P558" s="412"/>
    </row>
    <row r="559" spans="1:16" ht="25.5" x14ac:dyDescent="0.25">
      <c r="A559" s="695" t="s">
        <v>1399</v>
      </c>
      <c r="B559" s="695"/>
      <c r="C559" s="360" t="s">
        <v>1400</v>
      </c>
      <c r="D559" s="372" t="s">
        <v>1401</v>
      </c>
      <c r="E559" s="381"/>
      <c r="F559" s="355">
        <v>0</v>
      </c>
      <c r="G559" s="355">
        <v>0</v>
      </c>
      <c r="H559" s="355">
        <v>0</v>
      </c>
      <c r="I559" s="358">
        <f>I299+I300+I339+I418+I483+I492+I497+I558</f>
        <v>97777075</v>
      </c>
      <c r="J559" s="358">
        <f t="shared" ref="J559" si="93">SUM(J522)</f>
        <v>0</v>
      </c>
      <c r="K559" s="358">
        <v>11434087</v>
      </c>
      <c r="L559" s="397">
        <v>0</v>
      </c>
      <c r="M559" s="358">
        <v>89324</v>
      </c>
      <c r="N559" s="358">
        <f>L559+M559</f>
        <v>89324</v>
      </c>
      <c r="O559" s="358">
        <v>89324</v>
      </c>
      <c r="P559" s="413">
        <f t="shared" ref="P559:P563" si="94">O559/N559</f>
        <v>1</v>
      </c>
    </row>
    <row r="560" spans="1:16" x14ac:dyDescent="0.25">
      <c r="A560" s="394">
        <v>280</v>
      </c>
      <c r="B560" s="394"/>
      <c r="C560" s="360" t="s">
        <v>1402</v>
      </c>
      <c r="D560" s="372" t="s">
        <v>1403</v>
      </c>
      <c r="E560" s="381"/>
      <c r="F560" s="355"/>
      <c r="G560" s="355"/>
      <c r="H560" s="355"/>
      <c r="I560" s="355">
        <v>2049434</v>
      </c>
      <c r="J560" s="358">
        <f t="shared" ref="J560:K560" si="95">J299+J300+J340+J419+J484+J493+J498+J559</f>
        <v>71428472</v>
      </c>
      <c r="K560" s="358">
        <f t="shared" si="95"/>
        <v>85421343</v>
      </c>
      <c r="L560" s="397">
        <v>72051639</v>
      </c>
      <c r="M560" s="358">
        <v>5931042</v>
      </c>
      <c r="N560" s="358">
        <v>77982681</v>
      </c>
      <c r="O560" s="358">
        <v>49945015</v>
      </c>
      <c r="P560" s="413">
        <f t="shared" si="94"/>
        <v>0.64046291252797527</v>
      </c>
    </row>
    <row r="561" spans="1:16" x14ac:dyDescent="0.25">
      <c r="A561" s="717">
        <v>281</v>
      </c>
      <c r="B561" s="717"/>
      <c r="C561" s="361" t="s">
        <v>1404</v>
      </c>
      <c r="D561" s="362" t="s">
        <v>1405</v>
      </c>
      <c r="E561" s="381"/>
      <c r="F561" s="355"/>
      <c r="G561" s="355"/>
      <c r="H561" s="355"/>
      <c r="I561" s="355">
        <f t="shared" ref="I561" si="96">I560</f>
        <v>2049434</v>
      </c>
      <c r="J561" s="355">
        <v>1400783</v>
      </c>
      <c r="K561" s="355">
        <v>1519524</v>
      </c>
      <c r="L561" s="398">
        <v>810178</v>
      </c>
      <c r="M561" s="355">
        <v>128041</v>
      </c>
      <c r="N561" s="355">
        <f>L561+M561</f>
        <v>938219</v>
      </c>
      <c r="O561" s="355">
        <v>938219</v>
      </c>
      <c r="P561" s="412">
        <f t="shared" si="94"/>
        <v>1</v>
      </c>
    </row>
    <row r="562" spans="1:16" x14ac:dyDescent="0.25">
      <c r="A562" s="695">
        <v>282</v>
      </c>
      <c r="B562" s="695"/>
      <c r="C562" s="454" t="s">
        <v>69</v>
      </c>
      <c r="D562" s="382" t="s">
        <v>1406</v>
      </c>
      <c r="E562" s="381"/>
      <c r="F562" s="355"/>
      <c r="G562" s="355"/>
      <c r="H562" s="355"/>
      <c r="I562" s="358">
        <f t="shared" ref="I562" si="97">I559+I561</f>
        <v>99826509</v>
      </c>
      <c r="J562" s="358">
        <f t="shared" ref="J562:O562" si="98">J561</f>
        <v>1400783</v>
      </c>
      <c r="K562" s="358">
        <f t="shared" si="98"/>
        <v>1519524</v>
      </c>
      <c r="L562" s="358">
        <f t="shared" si="98"/>
        <v>810178</v>
      </c>
      <c r="M562" s="358">
        <f t="shared" si="98"/>
        <v>128041</v>
      </c>
      <c r="N562" s="358">
        <f t="shared" si="98"/>
        <v>938219</v>
      </c>
      <c r="O562" s="358">
        <f t="shared" si="98"/>
        <v>938219</v>
      </c>
      <c r="P562" s="413">
        <f t="shared" si="94"/>
        <v>1</v>
      </c>
    </row>
    <row r="563" spans="1:16" x14ac:dyDescent="0.25">
      <c r="A563" s="695">
        <v>283</v>
      </c>
      <c r="B563" s="695"/>
      <c r="C563" s="44" t="s">
        <v>1407</v>
      </c>
      <c r="D563" s="383" t="s">
        <v>1408</v>
      </c>
      <c r="E563" s="381"/>
      <c r="F563" s="358">
        <v>32054</v>
      </c>
      <c r="G563" s="358">
        <v>2748</v>
      </c>
      <c r="H563" s="358">
        <v>34802</v>
      </c>
      <c r="I563" s="397">
        <f t="shared" ref="I563" si="99">I560+I562</f>
        <v>101875943</v>
      </c>
      <c r="J563" s="358">
        <f t="shared" ref="J563:K563" si="100">J560+J562</f>
        <v>72829255</v>
      </c>
      <c r="K563" s="358">
        <f t="shared" si="100"/>
        <v>86940867</v>
      </c>
      <c r="L563" s="397">
        <v>72861817</v>
      </c>
      <c r="M563" s="358">
        <v>6095240</v>
      </c>
      <c r="N563" s="358">
        <v>78957057</v>
      </c>
      <c r="O563" s="358">
        <v>50883234</v>
      </c>
      <c r="P563" s="413">
        <f t="shared" si="94"/>
        <v>0.6444418768039949</v>
      </c>
    </row>
    <row r="564" spans="1:16" x14ac:dyDescent="0.25">
      <c r="D564" s="352"/>
    </row>
    <row r="565" spans="1:16" x14ac:dyDescent="0.25">
      <c r="D565" s="352"/>
    </row>
    <row r="566" spans="1:16" x14ac:dyDescent="0.25">
      <c r="D566" s="352"/>
    </row>
    <row r="567" spans="1:16" x14ac:dyDescent="0.25">
      <c r="D567" s="352"/>
    </row>
    <row r="568" spans="1:16" x14ac:dyDescent="0.25">
      <c r="D568" s="352"/>
    </row>
    <row r="569" spans="1:16" x14ac:dyDescent="0.25">
      <c r="D569" s="352"/>
    </row>
    <row r="570" spans="1:16" x14ac:dyDescent="0.25">
      <c r="D570" s="352"/>
    </row>
    <row r="571" spans="1:16" x14ac:dyDescent="0.25">
      <c r="D571" s="352"/>
    </row>
    <row r="572" spans="1:16" x14ac:dyDescent="0.25">
      <c r="D572" s="352"/>
    </row>
    <row r="573" spans="1:16" x14ac:dyDescent="0.25">
      <c r="D573" s="352"/>
    </row>
    <row r="574" spans="1:16" x14ac:dyDescent="0.25">
      <c r="D574" s="352"/>
    </row>
    <row r="575" spans="1:16" x14ac:dyDescent="0.25">
      <c r="D575" s="352"/>
    </row>
    <row r="576" spans="1:16" x14ac:dyDescent="0.25">
      <c r="D576" s="352"/>
    </row>
    <row r="577" spans="4:4" x14ac:dyDescent="0.25">
      <c r="D577" s="352"/>
    </row>
    <row r="578" spans="4:4" x14ac:dyDescent="0.25">
      <c r="D578" s="352"/>
    </row>
    <row r="579" spans="4:4" x14ac:dyDescent="0.25">
      <c r="D579" s="352"/>
    </row>
    <row r="580" spans="4:4" x14ac:dyDescent="0.25">
      <c r="D580" s="352"/>
    </row>
    <row r="581" spans="4:4" x14ac:dyDescent="0.25">
      <c r="D581" s="352"/>
    </row>
    <row r="582" spans="4:4" x14ac:dyDescent="0.25">
      <c r="D582" s="352"/>
    </row>
    <row r="583" spans="4:4" x14ac:dyDescent="0.25">
      <c r="D583" s="352"/>
    </row>
    <row r="584" spans="4:4" x14ac:dyDescent="0.25">
      <c r="D584" s="352"/>
    </row>
    <row r="585" spans="4:4" x14ac:dyDescent="0.25">
      <c r="D585" s="352"/>
    </row>
    <row r="586" spans="4:4" x14ac:dyDescent="0.25">
      <c r="D586" s="352"/>
    </row>
    <row r="587" spans="4:4" x14ac:dyDescent="0.25">
      <c r="D587" s="352"/>
    </row>
    <row r="588" spans="4:4" x14ac:dyDescent="0.25">
      <c r="D588" s="352"/>
    </row>
    <row r="589" spans="4:4" x14ac:dyDescent="0.25">
      <c r="D589" s="352"/>
    </row>
    <row r="590" spans="4:4" x14ac:dyDescent="0.25">
      <c r="D590" s="352"/>
    </row>
    <row r="591" spans="4:4" x14ac:dyDescent="0.25">
      <c r="D591" s="352"/>
    </row>
    <row r="592" spans="4:4" x14ac:dyDescent="0.25">
      <c r="D592" s="352"/>
    </row>
    <row r="593" spans="4:4" x14ac:dyDescent="0.25">
      <c r="D593" s="352"/>
    </row>
    <row r="594" spans="4:4" x14ac:dyDescent="0.25">
      <c r="D594" s="352"/>
    </row>
    <row r="595" spans="4:4" x14ac:dyDescent="0.25">
      <c r="D595" s="352"/>
    </row>
    <row r="596" spans="4:4" x14ac:dyDescent="0.25">
      <c r="D596" s="352"/>
    </row>
    <row r="597" spans="4:4" x14ac:dyDescent="0.25">
      <c r="D597" s="352"/>
    </row>
    <row r="598" spans="4:4" x14ac:dyDescent="0.25">
      <c r="D598" s="352"/>
    </row>
    <row r="599" spans="4:4" x14ac:dyDescent="0.25">
      <c r="D599" s="352"/>
    </row>
    <row r="600" spans="4:4" x14ac:dyDescent="0.25">
      <c r="D600" s="352"/>
    </row>
    <row r="601" spans="4:4" x14ac:dyDescent="0.25">
      <c r="D601" s="352"/>
    </row>
    <row r="602" spans="4:4" x14ac:dyDescent="0.25">
      <c r="D602" s="352"/>
    </row>
    <row r="603" spans="4:4" x14ac:dyDescent="0.25">
      <c r="D603" s="352"/>
    </row>
    <row r="604" spans="4:4" x14ac:dyDescent="0.25">
      <c r="D604" s="352"/>
    </row>
    <row r="605" spans="4:4" x14ac:dyDescent="0.25">
      <c r="D605" s="352"/>
    </row>
    <row r="606" spans="4:4" x14ac:dyDescent="0.25">
      <c r="D606" s="352"/>
    </row>
    <row r="607" spans="4:4" x14ac:dyDescent="0.25">
      <c r="D607" s="352"/>
    </row>
    <row r="608" spans="4:4" x14ac:dyDescent="0.25">
      <c r="D608" s="352"/>
    </row>
    <row r="609" spans="4:4" x14ac:dyDescent="0.25">
      <c r="D609" s="352"/>
    </row>
    <row r="610" spans="4:4" x14ac:dyDescent="0.25">
      <c r="D610" s="352"/>
    </row>
    <row r="611" spans="4:4" x14ac:dyDescent="0.25">
      <c r="D611" s="352"/>
    </row>
    <row r="612" spans="4:4" x14ac:dyDescent="0.25">
      <c r="D612" s="352"/>
    </row>
    <row r="613" spans="4:4" x14ac:dyDescent="0.25">
      <c r="D613" s="352"/>
    </row>
    <row r="614" spans="4:4" x14ac:dyDescent="0.25">
      <c r="D614" s="352"/>
    </row>
    <row r="615" spans="4:4" x14ac:dyDescent="0.25">
      <c r="D615" s="352"/>
    </row>
    <row r="616" spans="4:4" x14ac:dyDescent="0.25">
      <c r="D616" s="352"/>
    </row>
    <row r="617" spans="4:4" x14ac:dyDescent="0.25">
      <c r="D617" s="352"/>
    </row>
    <row r="618" spans="4:4" x14ac:dyDescent="0.25">
      <c r="D618" s="352"/>
    </row>
    <row r="619" spans="4:4" x14ac:dyDescent="0.25">
      <c r="D619" s="352"/>
    </row>
    <row r="620" spans="4:4" x14ac:dyDescent="0.25">
      <c r="D620" s="352"/>
    </row>
    <row r="621" spans="4:4" x14ac:dyDescent="0.25">
      <c r="D621" s="352"/>
    </row>
    <row r="622" spans="4:4" x14ac:dyDescent="0.25">
      <c r="D622" s="352"/>
    </row>
    <row r="623" spans="4:4" x14ac:dyDescent="0.25">
      <c r="D623" s="352"/>
    </row>
    <row r="624" spans="4:4" x14ac:dyDescent="0.25">
      <c r="D624" s="352"/>
    </row>
    <row r="625" spans="4:4" x14ac:dyDescent="0.25">
      <c r="D625" s="352"/>
    </row>
    <row r="626" spans="4:4" x14ac:dyDescent="0.25">
      <c r="D626" s="352"/>
    </row>
    <row r="627" spans="4:4" x14ac:dyDescent="0.25">
      <c r="D627" s="352"/>
    </row>
    <row r="628" spans="4:4" x14ac:dyDescent="0.25">
      <c r="D628" s="352"/>
    </row>
    <row r="629" spans="4:4" x14ac:dyDescent="0.25">
      <c r="D629" s="352"/>
    </row>
    <row r="630" spans="4:4" x14ac:dyDescent="0.25">
      <c r="D630" s="352"/>
    </row>
    <row r="631" spans="4:4" x14ac:dyDescent="0.25">
      <c r="D631" s="352"/>
    </row>
    <row r="632" spans="4:4" x14ac:dyDescent="0.25">
      <c r="D632" s="352"/>
    </row>
    <row r="633" spans="4:4" x14ac:dyDescent="0.25">
      <c r="D633" s="352"/>
    </row>
    <row r="634" spans="4:4" x14ac:dyDescent="0.25">
      <c r="D634" s="352"/>
    </row>
    <row r="635" spans="4:4" x14ac:dyDescent="0.25">
      <c r="D635" s="352"/>
    </row>
    <row r="636" spans="4:4" x14ac:dyDescent="0.25">
      <c r="D636" s="352"/>
    </row>
    <row r="637" spans="4:4" x14ac:dyDescent="0.25">
      <c r="D637" s="352"/>
    </row>
    <row r="638" spans="4:4" x14ac:dyDescent="0.25">
      <c r="D638" s="352"/>
    </row>
    <row r="639" spans="4:4" x14ac:dyDescent="0.25">
      <c r="D639" s="352"/>
    </row>
    <row r="640" spans="4:4" x14ac:dyDescent="0.25">
      <c r="D640" s="352"/>
    </row>
    <row r="641" spans="4:4" x14ac:dyDescent="0.25">
      <c r="D641" s="352"/>
    </row>
    <row r="642" spans="4:4" x14ac:dyDescent="0.25">
      <c r="D642" s="352"/>
    </row>
    <row r="643" spans="4:4" x14ac:dyDescent="0.25">
      <c r="D643" s="352"/>
    </row>
    <row r="644" spans="4:4" x14ac:dyDescent="0.25">
      <c r="D644" s="352"/>
    </row>
    <row r="645" spans="4:4" x14ac:dyDescent="0.25">
      <c r="D645" s="352"/>
    </row>
    <row r="646" spans="4:4" x14ac:dyDescent="0.25">
      <c r="D646" s="352"/>
    </row>
    <row r="647" spans="4:4" x14ac:dyDescent="0.25">
      <c r="D647" s="352"/>
    </row>
    <row r="648" spans="4:4" x14ac:dyDescent="0.25">
      <c r="D648" s="352"/>
    </row>
    <row r="649" spans="4:4" x14ac:dyDescent="0.25">
      <c r="D649" s="352"/>
    </row>
    <row r="650" spans="4:4" x14ac:dyDescent="0.25">
      <c r="D650" s="352"/>
    </row>
    <row r="651" spans="4:4" x14ac:dyDescent="0.25">
      <c r="D651" s="352"/>
    </row>
    <row r="652" spans="4:4" x14ac:dyDescent="0.25">
      <c r="D652" s="352"/>
    </row>
    <row r="653" spans="4:4" x14ac:dyDescent="0.25">
      <c r="D653" s="352"/>
    </row>
    <row r="654" spans="4:4" x14ac:dyDescent="0.25">
      <c r="D654" s="352"/>
    </row>
    <row r="655" spans="4:4" x14ac:dyDescent="0.25">
      <c r="D655" s="352"/>
    </row>
    <row r="656" spans="4:4" x14ac:dyDescent="0.25">
      <c r="D656" s="352"/>
    </row>
    <row r="657" spans="4:4" x14ac:dyDescent="0.25">
      <c r="D657" s="352"/>
    </row>
    <row r="658" spans="4:4" x14ac:dyDescent="0.25">
      <c r="D658" s="352"/>
    </row>
    <row r="659" spans="4:4" x14ac:dyDescent="0.25">
      <c r="D659" s="352"/>
    </row>
    <row r="660" spans="4:4" x14ac:dyDescent="0.25">
      <c r="D660" s="352"/>
    </row>
    <row r="661" spans="4:4" x14ac:dyDescent="0.25">
      <c r="D661" s="352"/>
    </row>
    <row r="662" spans="4:4" x14ac:dyDescent="0.25">
      <c r="D662" s="352"/>
    </row>
    <row r="663" spans="4:4" x14ac:dyDescent="0.25">
      <c r="D663" s="352"/>
    </row>
    <row r="664" spans="4:4" x14ac:dyDescent="0.25">
      <c r="D664" s="352"/>
    </row>
    <row r="665" spans="4:4" x14ac:dyDescent="0.25">
      <c r="D665" s="352"/>
    </row>
    <row r="666" spans="4:4" x14ac:dyDescent="0.25">
      <c r="D666" s="352"/>
    </row>
    <row r="667" spans="4:4" x14ac:dyDescent="0.25">
      <c r="D667" s="352"/>
    </row>
    <row r="668" spans="4:4" x14ac:dyDescent="0.25">
      <c r="D668" s="352"/>
    </row>
    <row r="669" spans="4:4" x14ac:dyDescent="0.25">
      <c r="D669" s="352"/>
    </row>
    <row r="670" spans="4:4" x14ac:dyDescent="0.25">
      <c r="D670" s="352"/>
    </row>
    <row r="671" spans="4:4" x14ac:dyDescent="0.25">
      <c r="D671" s="352"/>
    </row>
    <row r="672" spans="4:4" x14ac:dyDescent="0.25">
      <c r="D672" s="352"/>
    </row>
    <row r="673" spans="4:4" x14ac:dyDescent="0.25">
      <c r="D673" s="352"/>
    </row>
    <row r="674" spans="4:4" x14ac:dyDescent="0.25">
      <c r="D674" s="352"/>
    </row>
    <row r="675" spans="4:4" x14ac:dyDescent="0.25">
      <c r="D675" s="352"/>
    </row>
    <row r="676" spans="4:4" x14ac:dyDescent="0.25">
      <c r="D676" s="352"/>
    </row>
    <row r="677" spans="4:4" x14ac:dyDescent="0.25">
      <c r="D677" s="352"/>
    </row>
    <row r="678" spans="4:4" x14ac:dyDescent="0.25">
      <c r="D678" s="352"/>
    </row>
    <row r="679" spans="4:4" x14ac:dyDescent="0.25">
      <c r="D679" s="352"/>
    </row>
    <row r="680" spans="4:4" x14ac:dyDescent="0.25">
      <c r="D680" s="352"/>
    </row>
    <row r="681" spans="4:4" x14ac:dyDescent="0.25">
      <c r="D681" s="352"/>
    </row>
    <row r="682" spans="4:4" x14ac:dyDescent="0.25">
      <c r="D682" s="352"/>
    </row>
    <row r="683" spans="4:4" x14ac:dyDescent="0.25">
      <c r="D683" s="352"/>
    </row>
    <row r="684" spans="4:4" x14ac:dyDescent="0.25">
      <c r="D684" s="352"/>
    </row>
    <row r="685" spans="4:4" x14ac:dyDescent="0.25">
      <c r="D685" s="352"/>
    </row>
    <row r="686" spans="4:4" x14ac:dyDescent="0.25">
      <c r="D686" s="352"/>
    </row>
    <row r="687" spans="4:4" x14ac:dyDescent="0.25">
      <c r="D687" s="352"/>
    </row>
    <row r="688" spans="4:4" x14ac:dyDescent="0.25">
      <c r="D688" s="352"/>
    </row>
    <row r="689" spans="4:4" x14ac:dyDescent="0.25">
      <c r="D689" s="352"/>
    </row>
    <row r="690" spans="4:4" x14ac:dyDescent="0.25">
      <c r="D690" s="352"/>
    </row>
    <row r="691" spans="4:4" x14ac:dyDescent="0.25">
      <c r="D691" s="352"/>
    </row>
    <row r="692" spans="4:4" x14ac:dyDescent="0.25">
      <c r="D692" s="352"/>
    </row>
    <row r="693" spans="4:4" x14ac:dyDescent="0.25">
      <c r="D693" s="352"/>
    </row>
    <row r="694" spans="4:4" x14ac:dyDescent="0.25">
      <c r="D694" s="352"/>
    </row>
    <row r="695" spans="4:4" x14ac:dyDescent="0.25">
      <c r="D695" s="352"/>
    </row>
    <row r="696" spans="4:4" x14ac:dyDescent="0.25">
      <c r="D696" s="352"/>
    </row>
    <row r="697" spans="4:4" x14ac:dyDescent="0.25">
      <c r="D697" s="352"/>
    </row>
    <row r="698" spans="4:4" x14ac:dyDescent="0.25">
      <c r="D698" s="352"/>
    </row>
    <row r="699" spans="4:4" x14ac:dyDescent="0.25">
      <c r="D699" s="352"/>
    </row>
    <row r="700" spans="4:4" x14ac:dyDescent="0.25">
      <c r="D700" s="352"/>
    </row>
    <row r="701" spans="4:4" x14ac:dyDescent="0.25">
      <c r="D701" s="352"/>
    </row>
    <row r="702" spans="4:4" x14ac:dyDescent="0.25">
      <c r="D702" s="352"/>
    </row>
    <row r="703" spans="4:4" x14ac:dyDescent="0.25">
      <c r="D703" s="352"/>
    </row>
    <row r="704" spans="4:4" x14ac:dyDescent="0.25">
      <c r="D704" s="352"/>
    </row>
    <row r="705" spans="4:4" x14ac:dyDescent="0.25">
      <c r="D705" s="352"/>
    </row>
    <row r="706" spans="4:4" x14ac:dyDescent="0.25">
      <c r="D706" s="352"/>
    </row>
    <row r="707" spans="4:4" x14ac:dyDescent="0.25">
      <c r="D707" s="352"/>
    </row>
    <row r="708" spans="4:4" x14ac:dyDescent="0.25">
      <c r="D708" s="352"/>
    </row>
    <row r="709" spans="4:4" x14ac:dyDescent="0.25">
      <c r="D709" s="352"/>
    </row>
    <row r="710" spans="4:4" x14ac:dyDescent="0.25">
      <c r="D710" s="352"/>
    </row>
    <row r="711" spans="4:4" x14ac:dyDescent="0.25">
      <c r="D711" s="352"/>
    </row>
    <row r="712" spans="4:4" x14ac:dyDescent="0.25">
      <c r="D712" s="352"/>
    </row>
    <row r="713" spans="4:4" x14ac:dyDescent="0.25">
      <c r="D713" s="352"/>
    </row>
    <row r="714" spans="4:4" x14ac:dyDescent="0.25">
      <c r="D714" s="352"/>
    </row>
    <row r="715" spans="4:4" x14ac:dyDescent="0.25">
      <c r="D715" s="352"/>
    </row>
    <row r="716" spans="4:4" x14ac:dyDescent="0.25">
      <c r="D716" s="352"/>
    </row>
    <row r="717" spans="4:4" x14ac:dyDescent="0.25">
      <c r="D717" s="352"/>
    </row>
    <row r="718" spans="4:4" x14ac:dyDescent="0.25">
      <c r="D718" s="352"/>
    </row>
    <row r="719" spans="4:4" x14ac:dyDescent="0.25">
      <c r="D719" s="352"/>
    </row>
    <row r="720" spans="4:4" x14ac:dyDescent="0.25">
      <c r="D720" s="352"/>
    </row>
    <row r="721" spans="4:4" x14ac:dyDescent="0.25">
      <c r="D721" s="352"/>
    </row>
    <row r="722" spans="4:4" x14ac:dyDescent="0.25">
      <c r="D722" s="352"/>
    </row>
    <row r="723" spans="4:4" x14ac:dyDescent="0.25">
      <c r="D723" s="352"/>
    </row>
    <row r="724" spans="4:4" x14ac:dyDescent="0.25">
      <c r="D724" s="352"/>
    </row>
    <row r="725" spans="4:4" x14ac:dyDescent="0.25">
      <c r="D725" s="352"/>
    </row>
    <row r="726" spans="4:4" x14ac:dyDescent="0.25">
      <c r="D726" s="352"/>
    </row>
    <row r="727" spans="4:4" x14ac:dyDescent="0.25">
      <c r="D727" s="352"/>
    </row>
    <row r="728" spans="4:4" x14ac:dyDescent="0.25">
      <c r="D728" s="352"/>
    </row>
    <row r="729" spans="4:4" x14ac:dyDescent="0.25">
      <c r="D729" s="352"/>
    </row>
    <row r="730" spans="4:4" x14ac:dyDescent="0.25">
      <c r="D730" s="352"/>
    </row>
    <row r="731" spans="4:4" x14ac:dyDescent="0.25">
      <c r="D731" s="352"/>
    </row>
    <row r="732" spans="4:4" x14ac:dyDescent="0.25">
      <c r="D732" s="352"/>
    </row>
    <row r="733" spans="4:4" x14ac:dyDescent="0.25">
      <c r="D733" s="352"/>
    </row>
    <row r="734" spans="4:4" x14ac:dyDescent="0.25">
      <c r="D734" s="352"/>
    </row>
    <row r="735" spans="4:4" x14ac:dyDescent="0.25">
      <c r="D735" s="352"/>
    </row>
    <row r="736" spans="4:4" x14ac:dyDescent="0.25">
      <c r="D736" s="352"/>
    </row>
    <row r="737" spans="4:4" x14ac:dyDescent="0.25">
      <c r="D737" s="352"/>
    </row>
    <row r="738" spans="4:4" x14ac:dyDescent="0.25">
      <c r="D738" s="352"/>
    </row>
    <row r="739" spans="4:4" x14ac:dyDescent="0.25">
      <c r="D739" s="352"/>
    </row>
    <row r="740" spans="4:4" x14ac:dyDescent="0.25">
      <c r="D740" s="352"/>
    </row>
    <row r="741" spans="4:4" x14ac:dyDescent="0.25">
      <c r="D741" s="352"/>
    </row>
    <row r="742" spans="4:4" x14ac:dyDescent="0.25">
      <c r="D742" s="352"/>
    </row>
    <row r="743" spans="4:4" x14ac:dyDescent="0.25">
      <c r="D743" s="352"/>
    </row>
    <row r="744" spans="4:4" x14ac:dyDescent="0.25">
      <c r="D744" s="352"/>
    </row>
    <row r="745" spans="4:4" x14ac:dyDescent="0.25">
      <c r="D745" s="352"/>
    </row>
    <row r="746" spans="4:4" x14ac:dyDescent="0.25">
      <c r="D746" s="352"/>
    </row>
    <row r="747" spans="4:4" x14ac:dyDescent="0.25">
      <c r="D747" s="352"/>
    </row>
    <row r="748" spans="4:4" x14ac:dyDescent="0.25">
      <c r="D748" s="352"/>
    </row>
    <row r="749" spans="4:4" x14ac:dyDescent="0.25">
      <c r="D749" s="352"/>
    </row>
    <row r="750" spans="4:4" x14ac:dyDescent="0.25">
      <c r="D750" s="352"/>
    </row>
    <row r="751" spans="4:4" x14ac:dyDescent="0.25">
      <c r="D751" s="352"/>
    </row>
    <row r="752" spans="4:4" x14ac:dyDescent="0.25">
      <c r="D752" s="352"/>
    </row>
    <row r="753" spans="4:4" x14ac:dyDescent="0.25">
      <c r="D753" s="352"/>
    </row>
    <row r="754" spans="4:4" x14ac:dyDescent="0.25">
      <c r="D754" s="352"/>
    </row>
    <row r="755" spans="4:4" x14ac:dyDescent="0.25">
      <c r="D755" s="352"/>
    </row>
    <row r="756" spans="4:4" x14ac:dyDescent="0.25">
      <c r="D756" s="352"/>
    </row>
    <row r="757" spans="4:4" x14ac:dyDescent="0.25">
      <c r="D757" s="352"/>
    </row>
    <row r="758" spans="4:4" x14ac:dyDescent="0.25">
      <c r="D758" s="352"/>
    </row>
    <row r="759" spans="4:4" x14ac:dyDescent="0.25">
      <c r="D759" s="352"/>
    </row>
    <row r="760" spans="4:4" x14ac:dyDescent="0.25">
      <c r="D760" s="352"/>
    </row>
    <row r="761" spans="4:4" x14ac:dyDescent="0.25">
      <c r="D761" s="352"/>
    </row>
    <row r="762" spans="4:4" x14ac:dyDescent="0.25">
      <c r="D762" s="352"/>
    </row>
    <row r="763" spans="4:4" x14ac:dyDescent="0.25">
      <c r="D763" s="352"/>
    </row>
    <row r="764" spans="4:4" x14ac:dyDescent="0.25">
      <c r="D764" s="352"/>
    </row>
    <row r="765" spans="4:4" x14ac:dyDescent="0.25">
      <c r="D765" s="352"/>
    </row>
    <row r="766" spans="4:4" x14ac:dyDescent="0.25">
      <c r="D766" s="352"/>
    </row>
    <row r="767" spans="4:4" x14ac:dyDescent="0.25">
      <c r="D767" s="352"/>
    </row>
    <row r="768" spans="4:4" x14ac:dyDescent="0.25">
      <c r="D768" s="352"/>
    </row>
    <row r="769" spans="4:4" x14ac:dyDescent="0.25">
      <c r="D769" s="352"/>
    </row>
    <row r="770" spans="4:4" x14ac:dyDescent="0.25">
      <c r="D770" s="352"/>
    </row>
    <row r="771" spans="4:4" x14ac:dyDescent="0.25">
      <c r="D771" s="352"/>
    </row>
    <row r="772" spans="4:4" x14ac:dyDescent="0.25">
      <c r="D772" s="352"/>
    </row>
    <row r="773" spans="4:4" x14ac:dyDescent="0.25">
      <c r="D773" s="352"/>
    </row>
    <row r="774" spans="4:4" x14ac:dyDescent="0.25">
      <c r="D774" s="352"/>
    </row>
    <row r="775" spans="4:4" x14ac:dyDescent="0.25">
      <c r="D775" s="352"/>
    </row>
    <row r="776" spans="4:4" x14ac:dyDescent="0.25">
      <c r="D776" s="352"/>
    </row>
    <row r="777" spans="4:4" x14ac:dyDescent="0.25">
      <c r="D777" s="352"/>
    </row>
    <row r="778" spans="4:4" x14ac:dyDescent="0.25">
      <c r="D778" s="352"/>
    </row>
    <row r="779" spans="4:4" x14ac:dyDescent="0.25">
      <c r="D779" s="352"/>
    </row>
    <row r="780" spans="4:4" x14ac:dyDescent="0.25">
      <c r="D780" s="352"/>
    </row>
    <row r="781" spans="4:4" x14ac:dyDescent="0.25">
      <c r="D781" s="352"/>
    </row>
    <row r="782" spans="4:4" x14ac:dyDescent="0.25">
      <c r="D782" s="352"/>
    </row>
    <row r="783" spans="4:4" x14ac:dyDescent="0.25">
      <c r="D783" s="352"/>
    </row>
    <row r="784" spans="4:4" x14ac:dyDescent="0.25">
      <c r="D784" s="352"/>
    </row>
    <row r="785" spans="4:4" x14ac:dyDescent="0.25">
      <c r="D785" s="352"/>
    </row>
    <row r="786" spans="4:4" x14ac:dyDescent="0.25">
      <c r="D786" s="352"/>
    </row>
    <row r="787" spans="4:4" x14ac:dyDescent="0.25">
      <c r="D787" s="352"/>
    </row>
    <row r="788" spans="4:4" x14ac:dyDescent="0.25">
      <c r="D788" s="352"/>
    </row>
    <row r="789" spans="4:4" x14ac:dyDescent="0.25">
      <c r="D789" s="352"/>
    </row>
    <row r="790" spans="4:4" x14ac:dyDescent="0.25">
      <c r="D790" s="352"/>
    </row>
    <row r="791" spans="4:4" x14ac:dyDescent="0.25">
      <c r="D791" s="352"/>
    </row>
    <row r="792" spans="4:4" x14ac:dyDescent="0.25">
      <c r="D792" s="352"/>
    </row>
    <row r="793" spans="4:4" x14ac:dyDescent="0.25">
      <c r="D793" s="352"/>
    </row>
    <row r="794" spans="4:4" x14ac:dyDescent="0.25">
      <c r="D794" s="352"/>
    </row>
    <row r="795" spans="4:4" x14ac:dyDescent="0.25">
      <c r="D795" s="352"/>
    </row>
    <row r="796" spans="4:4" x14ac:dyDescent="0.25">
      <c r="D796" s="352"/>
    </row>
    <row r="797" spans="4:4" x14ac:dyDescent="0.25">
      <c r="D797" s="352"/>
    </row>
    <row r="798" spans="4:4" x14ac:dyDescent="0.25">
      <c r="D798" s="352"/>
    </row>
    <row r="799" spans="4:4" x14ac:dyDescent="0.25">
      <c r="D799" s="352"/>
    </row>
    <row r="800" spans="4:4" x14ac:dyDescent="0.25">
      <c r="D800" s="352"/>
    </row>
    <row r="801" spans="4:4" x14ac:dyDescent="0.25">
      <c r="D801" s="352"/>
    </row>
    <row r="802" spans="4:4" x14ac:dyDescent="0.25">
      <c r="D802" s="352"/>
    </row>
    <row r="803" spans="4:4" x14ac:dyDescent="0.25">
      <c r="D803" s="352"/>
    </row>
    <row r="804" spans="4:4" x14ac:dyDescent="0.25">
      <c r="D804" s="352"/>
    </row>
    <row r="805" spans="4:4" x14ac:dyDescent="0.25">
      <c r="D805" s="352"/>
    </row>
    <row r="806" spans="4:4" x14ac:dyDescent="0.25">
      <c r="D806" s="352"/>
    </row>
    <row r="807" spans="4:4" x14ac:dyDescent="0.25">
      <c r="D807" s="352"/>
    </row>
    <row r="808" spans="4:4" x14ac:dyDescent="0.25">
      <c r="D808" s="352"/>
    </row>
    <row r="809" spans="4:4" x14ac:dyDescent="0.25">
      <c r="D809" s="352"/>
    </row>
    <row r="810" spans="4:4" x14ac:dyDescent="0.25">
      <c r="D810" s="352"/>
    </row>
    <row r="811" spans="4:4" x14ac:dyDescent="0.25">
      <c r="D811" s="352"/>
    </row>
    <row r="812" spans="4:4" x14ac:dyDescent="0.25">
      <c r="D812" s="352"/>
    </row>
    <row r="813" spans="4:4" x14ac:dyDescent="0.25">
      <c r="D813" s="352"/>
    </row>
    <row r="814" spans="4:4" x14ac:dyDescent="0.25">
      <c r="D814" s="352"/>
    </row>
    <row r="815" spans="4:4" x14ac:dyDescent="0.25">
      <c r="D815" s="352"/>
    </row>
    <row r="816" spans="4:4" x14ac:dyDescent="0.25">
      <c r="D816" s="352"/>
    </row>
    <row r="817" spans="4:4" x14ac:dyDescent="0.25">
      <c r="D817" s="352"/>
    </row>
    <row r="818" spans="4:4" x14ac:dyDescent="0.25">
      <c r="D818" s="352"/>
    </row>
    <row r="819" spans="4:4" x14ac:dyDescent="0.25">
      <c r="D819" s="352"/>
    </row>
    <row r="820" spans="4:4" x14ac:dyDescent="0.25">
      <c r="D820" s="352"/>
    </row>
    <row r="821" spans="4:4" x14ac:dyDescent="0.25">
      <c r="D821" s="352"/>
    </row>
    <row r="822" spans="4:4" x14ac:dyDescent="0.25">
      <c r="D822" s="352"/>
    </row>
    <row r="823" spans="4:4" x14ac:dyDescent="0.25">
      <c r="D823" s="352"/>
    </row>
    <row r="824" spans="4:4" x14ac:dyDescent="0.25">
      <c r="D824" s="352"/>
    </row>
    <row r="825" spans="4:4" x14ac:dyDescent="0.25">
      <c r="D825" s="352"/>
    </row>
    <row r="826" spans="4:4" x14ac:dyDescent="0.25">
      <c r="D826" s="352"/>
    </row>
    <row r="827" spans="4:4" x14ac:dyDescent="0.25">
      <c r="D827" s="352"/>
    </row>
    <row r="828" spans="4:4" x14ac:dyDescent="0.25">
      <c r="D828" s="352"/>
    </row>
    <row r="829" spans="4:4" x14ac:dyDescent="0.25">
      <c r="D829" s="352"/>
    </row>
    <row r="830" spans="4:4" x14ac:dyDescent="0.25">
      <c r="D830" s="352"/>
    </row>
    <row r="831" spans="4:4" x14ac:dyDescent="0.25">
      <c r="D831" s="352"/>
    </row>
    <row r="832" spans="4:4" x14ac:dyDescent="0.25">
      <c r="D832" s="352"/>
    </row>
    <row r="833" spans="4:4" x14ac:dyDescent="0.25">
      <c r="D833" s="352"/>
    </row>
    <row r="834" spans="4:4" x14ac:dyDescent="0.25">
      <c r="D834" s="352"/>
    </row>
    <row r="835" spans="4:4" x14ac:dyDescent="0.25">
      <c r="D835" s="352"/>
    </row>
    <row r="836" spans="4:4" x14ac:dyDescent="0.25">
      <c r="D836" s="352"/>
    </row>
    <row r="837" spans="4:4" x14ac:dyDescent="0.25">
      <c r="D837" s="352"/>
    </row>
    <row r="838" spans="4:4" x14ac:dyDescent="0.25">
      <c r="D838" s="352"/>
    </row>
    <row r="839" spans="4:4" x14ac:dyDescent="0.25">
      <c r="D839" s="352"/>
    </row>
    <row r="840" spans="4:4" x14ac:dyDescent="0.25">
      <c r="D840" s="352"/>
    </row>
    <row r="841" spans="4:4" x14ac:dyDescent="0.25">
      <c r="D841" s="352"/>
    </row>
    <row r="842" spans="4:4" x14ac:dyDescent="0.25">
      <c r="D842" s="352"/>
    </row>
    <row r="843" spans="4:4" x14ac:dyDescent="0.25">
      <c r="D843" s="352"/>
    </row>
    <row r="844" spans="4:4" x14ac:dyDescent="0.25">
      <c r="D844" s="352"/>
    </row>
    <row r="845" spans="4:4" x14ac:dyDescent="0.25">
      <c r="D845" s="352"/>
    </row>
    <row r="846" spans="4:4" x14ac:dyDescent="0.25">
      <c r="D846" s="352"/>
    </row>
    <row r="847" spans="4:4" x14ac:dyDescent="0.25">
      <c r="D847" s="352"/>
    </row>
    <row r="848" spans="4:4" x14ac:dyDescent="0.25">
      <c r="D848" s="352"/>
    </row>
    <row r="849" spans="4:4" x14ac:dyDescent="0.25">
      <c r="D849" s="352"/>
    </row>
    <row r="850" spans="4:4" x14ac:dyDescent="0.25">
      <c r="D850" s="352"/>
    </row>
    <row r="851" spans="4:4" x14ac:dyDescent="0.25">
      <c r="D851" s="352"/>
    </row>
    <row r="852" spans="4:4" x14ac:dyDescent="0.25">
      <c r="D852" s="352"/>
    </row>
    <row r="853" spans="4:4" x14ac:dyDescent="0.25">
      <c r="D853" s="352"/>
    </row>
    <row r="854" spans="4:4" x14ac:dyDescent="0.25">
      <c r="D854" s="352"/>
    </row>
    <row r="855" spans="4:4" x14ac:dyDescent="0.25">
      <c r="D855" s="352"/>
    </row>
    <row r="856" spans="4:4" x14ac:dyDescent="0.25">
      <c r="D856" s="352"/>
    </row>
    <row r="857" spans="4:4" x14ac:dyDescent="0.25">
      <c r="D857" s="352"/>
    </row>
    <row r="858" spans="4:4" x14ac:dyDescent="0.25">
      <c r="D858" s="352"/>
    </row>
    <row r="859" spans="4:4" x14ac:dyDescent="0.25">
      <c r="D859" s="352"/>
    </row>
    <row r="860" spans="4:4" x14ac:dyDescent="0.25">
      <c r="D860" s="352"/>
    </row>
    <row r="861" spans="4:4" x14ac:dyDescent="0.25">
      <c r="D861" s="352"/>
    </row>
    <row r="862" spans="4:4" x14ac:dyDescent="0.25">
      <c r="D862" s="352"/>
    </row>
    <row r="863" spans="4:4" x14ac:dyDescent="0.25">
      <c r="D863" s="352"/>
    </row>
    <row r="864" spans="4:4" x14ac:dyDescent="0.25">
      <c r="D864" s="352"/>
    </row>
    <row r="865" spans="4:4" x14ac:dyDescent="0.25">
      <c r="D865" s="352"/>
    </row>
    <row r="866" spans="4:4" x14ac:dyDescent="0.25">
      <c r="D866" s="352"/>
    </row>
    <row r="867" spans="4:4" x14ac:dyDescent="0.25">
      <c r="D867" s="352"/>
    </row>
    <row r="868" spans="4:4" x14ac:dyDescent="0.25">
      <c r="D868" s="352"/>
    </row>
    <row r="869" spans="4:4" x14ac:dyDescent="0.25">
      <c r="D869" s="352"/>
    </row>
    <row r="870" spans="4:4" x14ac:dyDescent="0.25">
      <c r="D870" s="352"/>
    </row>
    <row r="871" spans="4:4" x14ac:dyDescent="0.25">
      <c r="D871" s="352"/>
    </row>
    <row r="872" spans="4:4" x14ac:dyDescent="0.25">
      <c r="D872" s="352"/>
    </row>
    <row r="873" spans="4:4" x14ac:dyDescent="0.25">
      <c r="D873" s="352"/>
    </row>
    <row r="874" spans="4:4" x14ac:dyDescent="0.25">
      <c r="D874" s="352"/>
    </row>
    <row r="875" spans="4:4" x14ac:dyDescent="0.25">
      <c r="D875" s="352"/>
    </row>
    <row r="876" spans="4:4" x14ac:dyDescent="0.25">
      <c r="D876" s="352"/>
    </row>
    <row r="877" spans="4:4" x14ac:dyDescent="0.25">
      <c r="D877" s="352"/>
    </row>
    <row r="878" spans="4:4" x14ac:dyDescent="0.25">
      <c r="D878" s="352"/>
    </row>
    <row r="879" spans="4:4" x14ac:dyDescent="0.25">
      <c r="D879" s="352"/>
    </row>
    <row r="880" spans="4:4" x14ac:dyDescent="0.25">
      <c r="D880" s="352"/>
    </row>
    <row r="881" spans="4:4" x14ac:dyDescent="0.25">
      <c r="D881" s="352"/>
    </row>
    <row r="882" spans="4:4" x14ac:dyDescent="0.25">
      <c r="D882" s="352"/>
    </row>
    <row r="883" spans="4:4" x14ac:dyDescent="0.25">
      <c r="D883" s="352"/>
    </row>
    <row r="884" spans="4:4" x14ac:dyDescent="0.25">
      <c r="D884" s="352"/>
    </row>
    <row r="885" spans="4:4" x14ac:dyDescent="0.25">
      <c r="D885" s="352"/>
    </row>
    <row r="886" spans="4:4" x14ac:dyDescent="0.25">
      <c r="D886" s="352"/>
    </row>
    <row r="887" spans="4:4" x14ac:dyDescent="0.25">
      <c r="D887" s="352"/>
    </row>
    <row r="888" spans="4:4" x14ac:dyDescent="0.25">
      <c r="D888" s="352"/>
    </row>
    <row r="889" spans="4:4" x14ac:dyDescent="0.25">
      <c r="D889" s="352"/>
    </row>
    <row r="890" spans="4:4" x14ac:dyDescent="0.25">
      <c r="D890" s="352"/>
    </row>
    <row r="891" spans="4:4" x14ac:dyDescent="0.25">
      <c r="D891" s="352"/>
    </row>
    <row r="892" spans="4:4" x14ac:dyDescent="0.25">
      <c r="D892" s="352"/>
    </row>
    <row r="893" spans="4:4" x14ac:dyDescent="0.25">
      <c r="D893" s="352"/>
    </row>
    <row r="894" spans="4:4" x14ac:dyDescent="0.25">
      <c r="D894" s="352"/>
    </row>
    <row r="895" spans="4:4" x14ac:dyDescent="0.25">
      <c r="D895" s="352"/>
    </row>
    <row r="896" spans="4:4" x14ac:dyDescent="0.25">
      <c r="D896" s="352"/>
    </row>
    <row r="897" spans="4:4" x14ac:dyDescent="0.25">
      <c r="D897" s="352"/>
    </row>
    <row r="898" spans="4:4" x14ac:dyDescent="0.25">
      <c r="D898" s="352"/>
    </row>
    <row r="899" spans="4:4" x14ac:dyDescent="0.25">
      <c r="D899" s="352"/>
    </row>
    <row r="900" spans="4:4" x14ac:dyDescent="0.25">
      <c r="D900" s="352"/>
    </row>
    <row r="901" spans="4:4" x14ac:dyDescent="0.25">
      <c r="D901" s="352"/>
    </row>
    <row r="902" spans="4:4" x14ac:dyDescent="0.25">
      <c r="D902" s="352"/>
    </row>
    <row r="903" spans="4:4" x14ac:dyDescent="0.25">
      <c r="D903" s="352"/>
    </row>
    <row r="904" spans="4:4" x14ac:dyDescent="0.25">
      <c r="D904" s="352"/>
    </row>
    <row r="905" spans="4:4" x14ac:dyDescent="0.25">
      <c r="D905" s="352"/>
    </row>
    <row r="906" spans="4:4" x14ac:dyDescent="0.25">
      <c r="D906" s="352"/>
    </row>
    <row r="907" spans="4:4" x14ac:dyDescent="0.25">
      <c r="D907" s="352"/>
    </row>
    <row r="908" spans="4:4" x14ac:dyDescent="0.25">
      <c r="D908" s="352"/>
    </row>
    <row r="909" spans="4:4" x14ac:dyDescent="0.25">
      <c r="D909" s="352"/>
    </row>
    <row r="910" spans="4:4" x14ac:dyDescent="0.25">
      <c r="D910" s="352"/>
    </row>
    <row r="911" spans="4:4" x14ac:dyDescent="0.25">
      <c r="D911" s="352"/>
    </row>
    <row r="912" spans="4:4" x14ac:dyDescent="0.25">
      <c r="D912" s="352"/>
    </row>
    <row r="913" spans="4:4" x14ac:dyDescent="0.25">
      <c r="D913" s="352"/>
    </row>
    <row r="914" spans="4:4" x14ac:dyDescent="0.25">
      <c r="D914" s="352"/>
    </row>
    <row r="915" spans="4:4" x14ac:dyDescent="0.25">
      <c r="D915" s="352"/>
    </row>
    <row r="916" spans="4:4" x14ac:dyDescent="0.25">
      <c r="D916" s="352"/>
    </row>
    <row r="917" spans="4:4" x14ac:dyDescent="0.25">
      <c r="D917" s="352"/>
    </row>
    <row r="918" spans="4:4" x14ac:dyDescent="0.25">
      <c r="D918" s="352"/>
    </row>
    <row r="919" spans="4:4" x14ac:dyDescent="0.25">
      <c r="D919" s="352"/>
    </row>
    <row r="920" spans="4:4" x14ac:dyDescent="0.25">
      <c r="D920" s="352"/>
    </row>
    <row r="921" spans="4:4" x14ac:dyDescent="0.25">
      <c r="D921" s="352"/>
    </row>
    <row r="922" spans="4:4" x14ac:dyDescent="0.25">
      <c r="D922" s="352"/>
    </row>
    <row r="923" spans="4:4" x14ac:dyDescent="0.25">
      <c r="D923" s="352"/>
    </row>
    <row r="924" spans="4:4" x14ac:dyDescent="0.25">
      <c r="D924" s="352"/>
    </row>
    <row r="925" spans="4:4" x14ac:dyDescent="0.25">
      <c r="D925" s="352"/>
    </row>
    <row r="926" spans="4:4" x14ac:dyDescent="0.25">
      <c r="D926" s="352"/>
    </row>
    <row r="927" spans="4:4" x14ac:dyDescent="0.25">
      <c r="D927" s="352"/>
    </row>
    <row r="928" spans="4:4" x14ac:dyDescent="0.25">
      <c r="D928" s="352"/>
    </row>
    <row r="929" spans="4:4" x14ac:dyDescent="0.25">
      <c r="D929" s="352"/>
    </row>
    <row r="930" spans="4:4" x14ac:dyDescent="0.25">
      <c r="D930" s="352"/>
    </row>
    <row r="931" spans="4:4" x14ac:dyDescent="0.25">
      <c r="D931" s="352"/>
    </row>
    <row r="932" spans="4:4" x14ac:dyDescent="0.25">
      <c r="D932" s="352"/>
    </row>
    <row r="933" spans="4:4" x14ac:dyDescent="0.25">
      <c r="D933" s="352"/>
    </row>
    <row r="934" spans="4:4" x14ac:dyDescent="0.25">
      <c r="D934" s="352"/>
    </row>
    <row r="935" spans="4:4" x14ac:dyDescent="0.25">
      <c r="D935" s="352"/>
    </row>
    <row r="936" spans="4:4" x14ac:dyDescent="0.25">
      <c r="D936" s="352"/>
    </row>
    <row r="937" spans="4:4" x14ac:dyDescent="0.25">
      <c r="D937" s="352"/>
    </row>
    <row r="938" spans="4:4" x14ac:dyDescent="0.25">
      <c r="D938" s="352"/>
    </row>
    <row r="939" spans="4:4" x14ac:dyDescent="0.25">
      <c r="D939" s="352"/>
    </row>
    <row r="940" spans="4:4" x14ac:dyDescent="0.25">
      <c r="D940" s="352"/>
    </row>
    <row r="941" spans="4:4" x14ac:dyDescent="0.25">
      <c r="D941" s="352"/>
    </row>
    <row r="942" spans="4:4" x14ac:dyDescent="0.25">
      <c r="D942" s="352"/>
    </row>
    <row r="943" spans="4:4" x14ac:dyDescent="0.25">
      <c r="D943" s="352"/>
    </row>
    <row r="944" spans="4:4" x14ac:dyDescent="0.25">
      <c r="D944" s="352"/>
    </row>
    <row r="945" spans="4:4" x14ac:dyDescent="0.25">
      <c r="D945" s="352"/>
    </row>
    <row r="946" spans="4:4" x14ac:dyDescent="0.25">
      <c r="D946" s="352"/>
    </row>
    <row r="947" spans="4:4" x14ac:dyDescent="0.25">
      <c r="D947" s="352"/>
    </row>
    <row r="948" spans="4:4" x14ac:dyDescent="0.25">
      <c r="D948" s="352"/>
    </row>
    <row r="949" spans="4:4" x14ac:dyDescent="0.25">
      <c r="D949" s="352"/>
    </row>
    <row r="950" spans="4:4" x14ac:dyDescent="0.25">
      <c r="D950" s="352"/>
    </row>
    <row r="951" spans="4:4" x14ac:dyDescent="0.25">
      <c r="D951" s="352"/>
    </row>
    <row r="952" spans="4:4" x14ac:dyDescent="0.25">
      <c r="D952" s="352"/>
    </row>
    <row r="953" spans="4:4" x14ac:dyDescent="0.25">
      <c r="D953" s="352"/>
    </row>
    <row r="954" spans="4:4" x14ac:dyDescent="0.25">
      <c r="D954" s="352"/>
    </row>
    <row r="955" spans="4:4" x14ac:dyDescent="0.25">
      <c r="D955" s="352"/>
    </row>
    <row r="956" spans="4:4" x14ac:dyDescent="0.25">
      <c r="D956" s="352"/>
    </row>
    <row r="957" spans="4:4" x14ac:dyDescent="0.25">
      <c r="D957" s="352"/>
    </row>
    <row r="958" spans="4:4" x14ac:dyDescent="0.25">
      <c r="D958" s="352"/>
    </row>
    <row r="959" spans="4:4" x14ac:dyDescent="0.25">
      <c r="D959" s="352"/>
    </row>
    <row r="960" spans="4:4" x14ac:dyDescent="0.25">
      <c r="D960" s="352"/>
    </row>
    <row r="961" spans="4:4" x14ac:dyDescent="0.25">
      <c r="D961" s="352"/>
    </row>
    <row r="962" spans="4:4" x14ac:dyDescent="0.25">
      <c r="D962" s="352"/>
    </row>
    <row r="963" spans="4:4" x14ac:dyDescent="0.25">
      <c r="D963" s="352"/>
    </row>
    <row r="964" spans="4:4" x14ac:dyDescent="0.25">
      <c r="D964" s="352"/>
    </row>
    <row r="965" spans="4:4" x14ac:dyDescent="0.25">
      <c r="D965" s="352"/>
    </row>
    <row r="966" spans="4:4" x14ac:dyDescent="0.25">
      <c r="D966" s="352"/>
    </row>
    <row r="967" spans="4:4" x14ac:dyDescent="0.25">
      <c r="D967" s="352"/>
    </row>
    <row r="968" spans="4:4" x14ac:dyDescent="0.25">
      <c r="D968" s="352"/>
    </row>
    <row r="969" spans="4:4" x14ac:dyDescent="0.25">
      <c r="D969" s="352"/>
    </row>
    <row r="970" spans="4:4" x14ac:dyDescent="0.25">
      <c r="D970" s="352"/>
    </row>
    <row r="971" spans="4:4" x14ac:dyDescent="0.25">
      <c r="D971" s="352"/>
    </row>
    <row r="972" spans="4:4" x14ac:dyDescent="0.25">
      <c r="D972" s="352"/>
    </row>
    <row r="973" spans="4:4" x14ac:dyDescent="0.25">
      <c r="D973" s="352"/>
    </row>
    <row r="974" spans="4:4" x14ac:dyDescent="0.25">
      <c r="D974" s="352"/>
    </row>
    <row r="975" spans="4:4" x14ac:dyDescent="0.25">
      <c r="D975" s="352"/>
    </row>
    <row r="976" spans="4:4" x14ac:dyDescent="0.25">
      <c r="D976" s="352"/>
    </row>
    <row r="977" spans="4:4" x14ac:dyDescent="0.25">
      <c r="D977" s="352"/>
    </row>
    <row r="978" spans="4:4" x14ac:dyDescent="0.25">
      <c r="D978" s="352"/>
    </row>
    <row r="979" spans="4:4" x14ac:dyDescent="0.25">
      <c r="D979" s="352"/>
    </row>
    <row r="980" spans="4:4" x14ac:dyDescent="0.25">
      <c r="D980" s="352"/>
    </row>
    <row r="981" spans="4:4" x14ac:dyDescent="0.25">
      <c r="D981" s="352"/>
    </row>
    <row r="982" spans="4:4" x14ac:dyDescent="0.25">
      <c r="D982" s="352"/>
    </row>
    <row r="983" spans="4:4" x14ac:dyDescent="0.25">
      <c r="D983" s="352"/>
    </row>
    <row r="984" spans="4:4" x14ac:dyDescent="0.25">
      <c r="D984" s="352"/>
    </row>
    <row r="985" spans="4:4" x14ac:dyDescent="0.25">
      <c r="D985" s="352"/>
    </row>
    <row r="986" spans="4:4" x14ac:dyDescent="0.25">
      <c r="D986" s="352"/>
    </row>
    <row r="987" spans="4:4" x14ac:dyDescent="0.25">
      <c r="D987" s="352"/>
    </row>
    <row r="988" spans="4:4" x14ac:dyDescent="0.25">
      <c r="D988" s="352"/>
    </row>
    <row r="989" spans="4:4" x14ac:dyDescent="0.25">
      <c r="D989" s="352"/>
    </row>
    <row r="990" spans="4:4" x14ac:dyDescent="0.25">
      <c r="D990" s="352"/>
    </row>
    <row r="991" spans="4:4" x14ac:dyDescent="0.25">
      <c r="D991" s="352"/>
    </row>
    <row r="992" spans="4:4" x14ac:dyDescent="0.25">
      <c r="D992" s="352"/>
    </row>
    <row r="993" spans="4:4" x14ac:dyDescent="0.25">
      <c r="D993" s="352"/>
    </row>
    <row r="994" spans="4:4" x14ac:dyDescent="0.25">
      <c r="D994" s="352"/>
    </row>
    <row r="995" spans="4:4" x14ac:dyDescent="0.25">
      <c r="D995" s="352"/>
    </row>
    <row r="996" spans="4:4" x14ac:dyDescent="0.25">
      <c r="D996" s="352"/>
    </row>
    <row r="997" spans="4:4" x14ac:dyDescent="0.25">
      <c r="D997" s="352"/>
    </row>
    <row r="998" spans="4:4" x14ac:dyDescent="0.25">
      <c r="D998" s="352"/>
    </row>
    <row r="999" spans="4:4" x14ac:dyDescent="0.25">
      <c r="D999" s="352"/>
    </row>
    <row r="1000" spans="4:4" x14ac:dyDescent="0.25">
      <c r="D1000" s="352"/>
    </row>
    <row r="1001" spans="4:4" x14ac:dyDescent="0.25">
      <c r="D1001" s="352"/>
    </row>
    <row r="1002" spans="4:4" x14ac:dyDescent="0.25">
      <c r="D1002" s="352"/>
    </row>
    <row r="1003" spans="4:4" x14ac:dyDescent="0.25">
      <c r="D1003" s="352"/>
    </row>
    <row r="1004" spans="4:4" x14ac:dyDescent="0.25">
      <c r="D1004" s="352"/>
    </row>
    <row r="1005" spans="4:4" x14ac:dyDescent="0.25">
      <c r="D1005" s="352"/>
    </row>
    <row r="1006" spans="4:4" x14ac:dyDescent="0.25">
      <c r="D1006" s="352"/>
    </row>
    <row r="1007" spans="4:4" x14ac:dyDescent="0.25">
      <c r="D1007" s="352"/>
    </row>
    <row r="1008" spans="4:4" x14ac:dyDescent="0.25">
      <c r="D1008" s="352"/>
    </row>
    <row r="1009" spans="4:4" x14ac:dyDescent="0.25">
      <c r="D1009" s="352"/>
    </row>
    <row r="1010" spans="4:4" x14ac:dyDescent="0.25">
      <c r="D1010" s="352"/>
    </row>
    <row r="1011" spans="4:4" x14ac:dyDescent="0.25">
      <c r="D1011" s="352"/>
    </row>
    <row r="1012" spans="4:4" x14ac:dyDescent="0.25">
      <c r="D1012" s="352"/>
    </row>
    <row r="1013" spans="4:4" x14ac:dyDescent="0.25">
      <c r="D1013" s="352"/>
    </row>
    <row r="1014" spans="4:4" x14ac:dyDescent="0.25">
      <c r="D1014" s="352"/>
    </row>
    <row r="1015" spans="4:4" x14ac:dyDescent="0.25">
      <c r="D1015" s="352"/>
    </row>
    <row r="1016" spans="4:4" x14ac:dyDescent="0.25">
      <c r="D1016" s="352"/>
    </row>
    <row r="1017" spans="4:4" x14ac:dyDescent="0.25">
      <c r="D1017" s="352"/>
    </row>
    <row r="1018" spans="4:4" x14ac:dyDescent="0.25">
      <c r="D1018" s="352"/>
    </row>
    <row r="1019" spans="4:4" x14ac:dyDescent="0.25">
      <c r="D1019" s="352"/>
    </row>
    <row r="1020" spans="4:4" x14ac:dyDescent="0.25">
      <c r="D1020" s="352"/>
    </row>
    <row r="1021" spans="4:4" x14ac:dyDescent="0.25">
      <c r="D1021" s="352"/>
    </row>
    <row r="1022" spans="4:4" x14ac:dyDescent="0.25">
      <c r="D1022" s="352"/>
    </row>
    <row r="1023" spans="4:4" x14ac:dyDescent="0.25">
      <c r="D1023" s="352"/>
    </row>
    <row r="1024" spans="4:4" x14ac:dyDescent="0.25">
      <c r="D1024" s="352"/>
    </row>
    <row r="1025" spans="4:4" x14ac:dyDescent="0.25">
      <c r="D1025" s="352"/>
    </row>
    <row r="1026" spans="4:4" x14ac:dyDescent="0.25">
      <c r="D1026" s="352"/>
    </row>
    <row r="1027" spans="4:4" x14ac:dyDescent="0.25">
      <c r="D1027" s="352"/>
    </row>
    <row r="1028" spans="4:4" x14ac:dyDescent="0.25">
      <c r="D1028" s="352"/>
    </row>
    <row r="1029" spans="4:4" x14ac:dyDescent="0.25">
      <c r="D1029" s="352"/>
    </row>
    <row r="1030" spans="4:4" x14ac:dyDescent="0.25">
      <c r="D1030" s="352"/>
    </row>
    <row r="1031" spans="4:4" x14ac:dyDescent="0.25">
      <c r="D1031" s="352"/>
    </row>
    <row r="1032" spans="4:4" x14ac:dyDescent="0.25">
      <c r="D1032" s="352"/>
    </row>
    <row r="1033" spans="4:4" x14ac:dyDescent="0.25">
      <c r="D1033" s="352"/>
    </row>
    <row r="1034" spans="4:4" x14ac:dyDescent="0.25">
      <c r="D1034" s="352"/>
    </row>
    <row r="1035" spans="4:4" x14ac:dyDescent="0.25">
      <c r="D1035" s="352"/>
    </row>
    <row r="1036" spans="4:4" x14ac:dyDescent="0.25">
      <c r="D1036" s="352"/>
    </row>
    <row r="1037" spans="4:4" x14ac:dyDescent="0.25">
      <c r="D1037" s="352"/>
    </row>
    <row r="1038" spans="4:4" x14ac:dyDescent="0.25">
      <c r="D1038" s="352"/>
    </row>
    <row r="1039" spans="4:4" x14ac:dyDescent="0.25">
      <c r="D1039" s="352"/>
    </row>
    <row r="1040" spans="4:4" x14ac:dyDescent="0.25">
      <c r="D1040" s="352"/>
    </row>
    <row r="1041" spans="4:4" x14ac:dyDescent="0.25">
      <c r="D1041" s="352"/>
    </row>
    <row r="1042" spans="4:4" x14ac:dyDescent="0.25">
      <c r="D1042" s="352"/>
    </row>
    <row r="1043" spans="4:4" x14ac:dyDescent="0.25">
      <c r="D1043" s="352"/>
    </row>
    <row r="1044" spans="4:4" x14ac:dyDescent="0.25">
      <c r="D1044" s="352"/>
    </row>
    <row r="1045" spans="4:4" x14ac:dyDescent="0.25">
      <c r="D1045" s="352"/>
    </row>
    <row r="1046" spans="4:4" x14ac:dyDescent="0.25">
      <c r="D1046" s="352"/>
    </row>
    <row r="1047" spans="4:4" x14ac:dyDescent="0.25">
      <c r="D1047" s="352"/>
    </row>
    <row r="1048" spans="4:4" x14ac:dyDescent="0.25">
      <c r="D1048" s="352"/>
    </row>
    <row r="1049" spans="4:4" x14ac:dyDescent="0.25">
      <c r="D1049" s="352"/>
    </row>
    <row r="1050" spans="4:4" x14ac:dyDescent="0.25">
      <c r="D1050" s="352"/>
    </row>
    <row r="1051" spans="4:4" x14ac:dyDescent="0.25">
      <c r="D1051" s="352"/>
    </row>
    <row r="1052" spans="4:4" x14ac:dyDescent="0.25">
      <c r="D1052" s="352"/>
    </row>
    <row r="1053" spans="4:4" x14ac:dyDescent="0.25">
      <c r="D1053" s="352"/>
    </row>
    <row r="1054" spans="4:4" x14ac:dyDescent="0.25">
      <c r="D1054" s="352"/>
    </row>
    <row r="1055" spans="4:4" x14ac:dyDescent="0.25">
      <c r="D1055" s="352"/>
    </row>
    <row r="1056" spans="4:4" x14ac:dyDescent="0.25">
      <c r="D1056" s="352"/>
    </row>
    <row r="1057" spans="4:4" x14ac:dyDescent="0.25">
      <c r="D1057" s="352"/>
    </row>
    <row r="1058" spans="4:4" x14ac:dyDescent="0.25">
      <c r="D1058" s="352"/>
    </row>
    <row r="1059" spans="4:4" x14ac:dyDescent="0.25">
      <c r="D1059" s="352"/>
    </row>
    <row r="1060" spans="4:4" x14ac:dyDescent="0.25">
      <c r="D1060" s="352"/>
    </row>
    <row r="1061" spans="4:4" x14ac:dyDescent="0.25">
      <c r="D1061" s="352"/>
    </row>
    <row r="1062" spans="4:4" x14ac:dyDescent="0.25">
      <c r="D1062" s="352"/>
    </row>
    <row r="1063" spans="4:4" x14ac:dyDescent="0.25">
      <c r="D1063" s="352"/>
    </row>
    <row r="1064" spans="4:4" x14ac:dyDescent="0.25">
      <c r="D1064" s="352"/>
    </row>
    <row r="1065" spans="4:4" x14ac:dyDescent="0.25">
      <c r="D1065" s="352"/>
    </row>
    <row r="1066" spans="4:4" x14ac:dyDescent="0.25">
      <c r="D1066" s="352"/>
    </row>
    <row r="1067" spans="4:4" x14ac:dyDescent="0.25">
      <c r="D1067" s="352"/>
    </row>
    <row r="1068" spans="4:4" x14ac:dyDescent="0.25">
      <c r="D1068" s="352"/>
    </row>
    <row r="1069" spans="4:4" x14ac:dyDescent="0.25">
      <c r="D1069" s="352"/>
    </row>
    <row r="1070" spans="4:4" x14ac:dyDescent="0.25">
      <c r="D1070" s="352"/>
    </row>
    <row r="1071" spans="4:4" x14ac:dyDescent="0.25">
      <c r="D1071" s="352"/>
    </row>
    <row r="1072" spans="4:4" x14ac:dyDescent="0.25">
      <c r="D1072" s="352"/>
    </row>
    <row r="1073" spans="4:4" x14ac:dyDescent="0.25">
      <c r="D1073" s="352"/>
    </row>
    <row r="1074" spans="4:4" x14ac:dyDescent="0.25">
      <c r="D1074" s="352"/>
    </row>
    <row r="1075" spans="4:4" x14ac:dyDescent="0.25">
      <c r="D1075" s="352"/>
    </row>
    <row r="1076" spans="4:4" x14ac:dyDescent="0.25">
      <c r="D1076" s="352"/>
    </row>
    <row r="1077" spans="4:4" x14ac:dyDescent="0.25">
      <c r="D1077" s="352"/>
    </row>
    <row r="1078" spans="4:4" x14ac:dyDescent="0.25">
      <c r="D1078" s="352"/>
    </row>
    <row r="1079" spans="4:4" x14ac:dyDescent="0.25">
      <c r="D1079" s="352"/>
    </row>
    <row r="1080" spans="4:4" x14ac:dyDescent="0.25">
      <c r="D1080" s="352"/>
    </row>
    <row r="1081" spans="4:4" x14ac:dyDescent="0.25">
      <c r="D1081" s="352"/>
    </row>
    <row r="1082" spans="4:4" x14ac:dyDescent="0.25">
      <c r="D1082" s="352"/>
    </row>
    <row r="1083" spans="4:4" x14ac:dyDescent="0.25">
      <c r="D1083" s="352"/>
    </row>
    <row r="1084" spans="4:4" x14ac:dyDescent="0.25">
      <c r="D1084" s="352"/>
    </row>
    <row r="1085" spans="4:4" x14ac:dyDescent="0.25">
      <c r="D1085" s="352"/>
    </row>
    <row r="1086" spans="4:4" x14ac:dyDescent="0.25">
      <c r="D1086" s="352"/>
    </row>
    <row r="1087" spans="4:4" x14ac:dyDescent="0.25">
      <c r="D1087" s="352"/>
    </row>
    <row r="1088" spans="4:4" x14ac:dyDescent="0.25">
      <c r="D1088" s="352"/>
    </row>
    <row r="1089" spans="4:4" x14ac:dyDescent="0.25">
      <c r="D1089" s="352"/>
    </row>
    <row r="1090" spans="4:4" x14ac:dyDescent="0.25">
      <c r="D1090" s="352"/>
    </row>
    <row r="1091" spans="4:4" x14ac:dyDescent="0.25">
      <c r="D1091" s="352"/>
    </row>
    <row r="1092" spans="4:4" x14ac:dyDescent="0.25">
      <c r="D1092" s="352"/>
    </row>
    <row r="1093" spans="4:4" x14ac:dyDescent="0.25">
      <c r="D1093" s="352"/>
    </row>
    <row r="1094" spans="4:4" x14ac:dyDescent="0.25">
      <c r="D1094" s="352"/>
    </row>
    <row r="1095" spans="4:4" x14ac:dyDescent="0.25">
      <c r="D1095" s="352"/>
    </row>
    <row r="1096" spans="4:4" x14ac:dyDescent="0.25">
      <c r="D1096" s="352"/>
    </row>
    <row r="1097" spans="4:4" x14ac:dyDescent="0.25">
      <c r="D1097" s="352"/>
    </row>
    <row r="1098" spans="4:4" x14ac:dyDescent="0.25">
      <c r="D1098" s="352"/>
    </row>
    <row r="1099" spans="4:4" x14ac:dyDescent="0.25">
      <c r="D1099" s="352"/>
    </row>
    <row r="1100" spans="4:4" x14ac:dyDescent="0.25">
      <c r="D1100" s="352"/>
    </row>
    <row r="1101" spans="4:4" x14ac:dyDescent="0.25">
      <c r="D1101" s="352"/>
    </row>
    <row r="1102" spans="4:4" x14ac:dyDescent="0.25">
      <c r="D1102" s="352"/>
    </row>
    <row r="1103" spans="4:4" x14ac:dyDescent="0.25">
      <c r="D1103" s="352"/>
    </row>
    <row r="1104" spans="4:4" x14ac:dyDescent="0.25">
      <c r="D1104" s="352"/>
    </row>
    <row r="1105" spans="4:4" x14ac:dyDescent="0.25">
      <c r="D1105" s="352"/>
    </row>
    <row r="1106" spans="4:4" x14ac:dyDescent="0.25">
      <c r="D1106" s="352"/>
    </row>
    <row r="1107" spans="4:4" x14ac:dyDescent="0.25">
      <c r="D1107" s="352"/>
    </row>
    <row r="1108" spans="4:4" x14ac:dyDescent="0.25">
      <c r="D1108" s="352"/>
    </row>
    <row r="1109" spans="4:4" x14ac:dyDescent="0.25">
      <c r="D1109" s="352"/>
    </row>
    <row r="1110" spans="4:4" x14ac:dyDescent="0.25">
      <c r="D1110" s="352"/>
    </row>
    <row r="1111" spans="4:4" x14ac:dyDescent="0.25">
      <c r="D1111" s="352"/>
    </row>
    <row r="1112" spans="4:4" x14ac:dyDescent="0.25">
      <c r="D1112" s="352"/>
    </row>
    <row r="1113" spans="4:4" x14ac:dyDescent="0.25">
      <c r="D1113" s="352"/>
    </row>
    <row r="1114" spans="4:4" x14ac:dyDescent="0.25">
      <c r="D1114" s="352"/>
    </row>
    <row r="1115" spans="4:4" x14ac:dyDescent="0.25">
      <c r="D1115" s="352"/>
    </row>
    <row r="1116" spans="4:4" x14ac:dyDescent="0.25">
      <c r="D1116" s="352"/>
    </row>
    <row r="1117" spans="4:4" x14ac:dyDescent="0.25">
      <c r="D1117" s="352"/>
    </row>
    <row r="1118" spans="4:4" x14ac:dyDescent="0.25">
      <c r="D1118" s="352"/>
    </row>
    <row r="1119" spans="4:4" x14ac:dyDescent="0.25">
      <c r="D1119" s="352"/>
    </row>
    <row r="1120" spans="4:4" x14ac:dyDescent="0.25">
      <c r="D1120" s="352"/>
    </row>
    <row r="1121" spans="4:4" x14ac:dyDescent="0.25">
      <c r="D1121" s="352"/>
    </row>
    <row r="1122" spans="4:4" x14ac:dyDescent="0.25">
      <c r="D1122" s="352"/>
    </row>
    <row r="1123" spans="4:4" x14ac:dyDescent="0.25">
      <c r="D1123" s="352"/>
    </row>
    <row r="1124" spans="4:4" x14ac:dyDescent="0.25">
      <c r="D1124" s="352"/>
    </row>
    <row r="1125" spans="4:4" x14ac:dyDescent="0.25">
      <c r="D1125" s="352"/>
    </row>
    <row r="1126" spans="4:4" x14ac:dyDescent="0.25">
      <c r="D1126" s="352"/>
    </row>
    <row r="1127" spans="4:4" x14ac:dyDescent="0.25">
      <c r="D1127" s="352"/>
    </row>
    <row r="1128" spans="4:4" x14ac:dyDescent="0.25">
      <c r="D1128" s="352"/>
    </row>
    <row r="1129" spans="4:4" x14ac:dyDescent="0.25">
      <c r="D1129" s="352"/>
    </row>
    <row r="1130" spans="4:4" x14ac:dyDescent="0.25">
      <c r="D1130" s="352"/>
    </row>
    <row r="1131" spans="4:4" x14ac:dyDescent="0.25">
      <c r="D1131" s="352"/>
    </row>
    <row r="1132" spans="4:4" x14ac:dyDescent="0.25">
      <c r="D1132" s="352"/>
    </row>
    <row r="1133" spans="4:4" x14ac:dyDescent="0.25">
      <c r="D1133" s="352"/>
    </row>
    <row r="1134" spans="4:4" x14ac:dyDescent="0.25">
      <c r="D1134" s="352"/>
    </row>
    <row r="1135" spans="4:4" x14ac:dyDescent="0.25">
      <c r="D1135" s="352"/>
    </row>
    <row r="1136" spans="4:4" x14ac:dyDescent="0.25">
      <c r="D1136" s="352"/>
    </row>
    <row r="1137" spans="4:4" x14ac:dyDescent="0.25">
      <c r="D1137" s="352"/>
    </row>
    <row r="1138" spans="4:4" x14ac:dyDescent="0.25">
      <c r="D1138" s="352"/>
    </row>
    <row r="1139" spans="4:4" x14ac:dyDescent="0.25">
      <c r="D1139" s="352"/>
    </row>
    <row r="1140" spans="4:4" x14ac:dyDescent="0.25">
      <c r="D1140" s="352"/>
    </row>
    <row r="1141" spans="4:4" x14ac:dyDescent="0.25">
      <c r="D1141" s="352"/>
    </row>
    <row r="1142" spans="4:4" x14ac:dyDescent="0.25">
      <c r="D1142" s="352"/>
    </row>
    <row r="1143" spans="4:4" x14ac:dyDescent="0.25">
      <c r="D1143" s="352"/>
    </row>
    <row r="1144" spans="4:4" x14ac:dyDescent="0.25">
      <c r="D1144" s="352"/>
    </row>
    <row r="1145" spans="4:4" x14ac:dyDescent="0.25">
      <c r="D1145" s="352"/>
    </row>
    <row r="1146" spans="4:4" x14ac:dyDescent="0.25">
      <c r="D1146" s="352"/>
    </row>
    <row r="1147" spans="4:4" x14ac:dyDescent="0.25">
      <c r="D1147" s="352"/>
    </row>
    <row r="1148" spans="4:4" x14ac:dyDescent="0.25">
      <c r="D1148" s="352"/>
    </row>
    <row r="1149" spans="4:4" x14ac:dyDescent="0.25">
      <c r="D1149" s="352"/>
    </row>
    <row r="1150" spans="4:4" x14ac:dyDescent="0.25">
      <c r="D1150" s="352"/>
    </row>
    <row r="1151" spans="4:4" x14ac:dyDescent="0.25">
      <c r="D1151" s="352"/>
    </row>
    <row r="1152" spans="4:4" x14ac:dyDescent="0.25">
      <c r="D1152" s="352"/>
    </row>
    <row r="1153" spans="4:4" x14ac:dyDescent="0.25">
      <c r="D1153" s="352"/>
    </row>
    <row r="1154" spans="4:4" x14ac:dyDescent="0.25">
      <c r="D1154" s="352"/>
    </row>
    <row r="1155" spans="4:4" x14ac:dyDescent="0.25">
      <c r="D1155" s="352"/>
    </row>
    <row r="1156" spans="4:4" x14ac:dyDescent="0.25">
      <c r="D1156" s="352"/>
    </row>
    <row r="1157" spans="4:4" x14ac:dyDescent="0.25">
      <c r="D1157" s="352"/>
    </row>
    <row r="1158" spans="4:4" x14ac:dyDescent="0.25">
      <c r="D1158" s="352"/>
    </row>
    <row r="1159" spans="4:4" x14ac:dyDescent="0.25">
      <c r="D1159" s="352"/>
    </row>
    <row r="1160" spans="4:4" x14ac:dyDescent="0.25">
      <c r="D1160" s="352"/>
    </row>
    <row r="1161" spans="4:4" x14ac:dyDescent="0.25">
      <c r="D1161" s="352"/>
    </row>
    <row r="1162" spans="4:4" x14ac:dyDescent="0.25">
      <c r="D1162" s="352"/>
    </row>
    <row r="1163" spans="4:4" x14ac:dyDescent="0.25">
      <c r="D1163" s="352"/>
    </row>
    <row r="1164" spans="4:4" x14ac:dyDescent="0.25">
      <c r="D1164" s="352"/>
    </row>
    <row r="1165" spans="4:4" x14ac:dyDescent="0.25">
      <c r="D1165" s="352"/>
    </row>
    <row r="1166" spans="4:4" x14ac:dyDescent="0.25">
      <c r="D1166" s="352"/>
    </row>
    <row r="1167" spans="4:4" x14ac:dyDescent="0.25">
      <c r="D1167" s="352"/>
    </row>
    <row r="1168" spans="4:4" x14ac:dyDescent="0.25">
      <c r="D1168" s="352"/>
    </row>
    <row r="1169" spans="4:4" x14ac:dyDescent="0.25">
      <c r="D1169" s="352"/>
    </row>
    <row r="1170" spans="4:4" x14ac:dyDescent="0.25">
      <c r="D1170" s="352"/>
    </row>
    <row r="1171" spans="4:4" x14ac:dyDescent="0.25">
      <c r="D1171" s="352"/>
    </row>
    <row r="1172" spans="4:4" x14ac:dyDescent="0.25">
      <c r="D1172" s="352"/>
    </row>
    <row r="1173" spans="4:4" x14ac:dyDescent="0.25">
      <c r="D1173" s="352"/>
    </row>
    <row r="1174" spans="4:4" x14ac:dyDescent="0.25">
      <c r="D1174" s="352"/>
    </row>
    <row r="1175" spans="4:4" x14ac:dyDescent="0.25">
      <c r="D1175" s="352"/>
    </row>
    <row r="1176" spans="4:4" x14ac:dyDescent="0.25">
      <c r="D1176" s="352"/>
    </row>
    <row r="1177" spans="4:4" x14ac:dyDescent="0.25">
      <c r="D1177" s="352"/>
    </row>
    <row r="1178" spans="4:4" x14ac:dyDescent="0.25">
      <c r="D1178" s="352"/>
    </row>
    <row r="1179" spans="4:4" x14ac:dyDescent="0.25">
      <c r="D1179" s="352"/>
    </row>
    <row r="1180" spans="4:4" x14ac:dyDescent="0.25">
      <c r="D1180" s="352"/>
    </row>
    <row r="1181" spans="4:4" x14ac:dyDescent="0.25">
      <c r="D1181" s="352"/>
    </row>
    <row r="1182" spans="4:4" x14ac:dyDescent="0.25">
      <c r="D1182" s="352"/>
    </row>
    <row r="1183" spans="4:4" x14ac:dyDescent="0.25">
      <c r="D1183" s="352"/>
    </row>
    <row r="1184" spans="4:4" x14ac:dyDescent="0.25">
      <c r="D1184" s="352"/>
    </row>
    <row r="1185" spans="4:4" x14ac:dyDescent="0.25">
      <c r="D1185" s="352"/>
    </row>
    <row r="1186" spans="4:4" x14ac:dyDescent="0.25">
      <c r="D1186" s="352"/>
    </row>
    <row r="1187" spans="4:4" x14ac:dyDescent="0.25">
      <c r="D1187" s="352"/>
    </row>
    <row r="1188" spans="4:4" x14ac:dyDescent="0.25">
      <c r="D1188" s="352"/>
    </row>
    <row r="1189" spans="4:4" x14ac:dyDescent="0.25">
      <c r="D1189" s="352"/>
    </row>
    <row r="1190" spans="4:4" x14ac:dyDescent="0.25">
      <c r="D1190" s="352"/>
    </row>
    <row r="1191" spans="4:4" x14ac:dyDescent="0.25">
      <c r="D1191" s="352"/>
    </row>
    <row r="1192" spans="4:4" x14ac:dyDescent="0.25">
      <c r="D1192" s="352"/>
    </row>
    <row r="1193" spans="4:4" x14ac:dyDescent="0.25">
      <c r="D1193" s="352"/>
    </row>
    <row r="1194" spans="4:4" x14ac:dyDescent="0.25">
      <c r="D1194" s="352"/>
    </row>
    <row r="1195" spans="4:4" x14ac:dyDescent="0.25">
      <c r="D1195" s="352"/>
    </row>
    <row r="1196" spans="4:4" x14ac:dyDescent="0.25">
      <c r="D1196" s="352"/>
    </row>
    <row r="1197" spans="4:4" x14ac:dyDescent="0.25">
      <c r="D1197" s="352"/>
    </row>
    <row r="1198" spans="4:4" x14ac:dyDescent="0.25">
      <c r="D1198" s="352"/>
    </row>
    <row r="1199" spans="4:4" x14ac:dyDescent="0.25">
      <c r="D1199" s="352"/>
    </row>
    <row r="1200" spans="4:4" x14ac:dyDescent="0.25">
      <c r="D1200" s="352"/>
    </row>
    <row r="1201" spans="4:4" x14ac:dyDescent="0.25">
      <c r="D1201" s="352"/>
    </row>
    <row r="1202" spans="4:4" x14ac:dyDescent="0.25">
      <c r="D1202" s="352"/>
    </row>
    <row r="1203" spans="4:4" x14ac:dyDescent="0.25">
      <c r="D1203" s="352"/>
    </row>
    <row r="1204" spans="4:4" x14ac:dyDescent="0.25">
      <c r="D1204" s="352"/>
    </row>
    <row r="1205" spans="4:4" x14ac:dyDescent="0.25">
      <c r="D1205" s="352"/>
    </row>
    <row r="1206" spans="4:4" x14ac:dyDescent="0.25">
      <c r="D1206" s="352"/>
    </row>
    <row r="1207" spans="4:4" x14ac:dyDescent="0.25">
      <c r="D1207" s="352"/>
    </row>
    <row r="1208" spans="4:4" x14ac:dyDescent="0.25">
      <c r="D1208" s="352"/>
    </row>
    <row r="1209" spans="4:4" x14ac:dyDescent="0.25">
      <c r="D1209" s="352"/>
    </row>
    <row r="1210" spans="4:4" x14ac:dyDescent="0.25">
      <c r="D1210" s="352"/>
    </row>
    <row r="1211" spans="4:4" x14ac:dyDescent="0.25">
      <c r="D1211" s="352"/>
    </row>
    <row r="1212" spans="4:4" x14ac:dyDescent="0.25">
      <c r="D1212" s="352"/>
    </row>
    <row r="1213" spans="4:4" x14ac:dyDescent="0.25">
      <c r="D1213" s="352"/>
    </row>
    <row r="1214" spans="4:4" x14ac:dyDescent="0.25">
      <c r="D1214" s="352"/>
    </row>
    <row r="1215" spans="4:4" x14ac:dyDescent="0.25">
      <c r="D1215" s="352"/>
    </row>
    <row r="1216" spans="4:4" x14ac:dyDescent="0.25">
      <c r="D1216" s="352"/>
    </row>
    <row r="1217" spans="4:4" x14ac:dyDescent="0.25">
      <c r="D1217" s="352"/>
    </row>
    <row r="1218" spans="4:4" x14ac:dyDescent="0.25">
      <c r="D1218" s="352"/>
    </row>
    <row r="1219" spans="4:4" x14ac:dyDescent="0.25">
      <c r="D1219" s="352"/>
    </row>
    <row r="1220" spans="4:4" x14ac:dyDescent="0.25">
      <c r="D1220" s="352"/>
    </row>
    <row r="1221" spans="4:4" x14ac:dyDescent="0.25">
      <c r="D1221" s="352"/>
    </row>
    <row r="1222" spans="4:4" x14ac:dyDescent="0.25">
      <c r="D1222" s="352"/>
    </row>
    <row r="1223" spans="4:4" x14ac:dyDescent="0.25">
      <c r="D1223" s="352"/>
    </row>
    <row r="1224" spans="4:4" x14ac:dyDescent="0.25">
      <c r="D1224" s="352"/>
    </row>
    <row r="1225" spans="4:4" x14ac:dyDescent="0.25">
      <c r="D1225" s="352"/>
    </row>
    <row r="1226" spans="4:4" x14ac:dyDescent="0.25">
      <c r="D1226" s="352"/>
    </row>
    <row r="1227" spans="4:4" x14ac:dyDescent="0.25">
      <c r="D1227" s="352"/>
    </row>
    <row r="1228" spans="4:4" x14ac:dyDescent="0.25">
      <c r="D1228" s="352"/>
    </row>
    <row r="1229" spans="4:4" x14ac:dyDescent="0.25">
      <c r="D1229" s="352"/>
    </row>
    <row r="1230" spans="4:4" x14ac:dyDescent="0.25">
      <c r="D1230" s="352"/>
    </row>
    <row r="1231" spans="4:4" x14ac:dyDescent="0.25">
      <c r="D1231" s="352"/>
    </row>
    <row r="1232" spans="4:4" x14ac:dyDescent="0.25">
      <c r="D1232" s="352"/>
    </row>
    <row r="1233" spans="4:4" x14ac:dyDescent="0.25">
      <c r="D1233" s="352"/>
    </row>
    <row r="1234" spans="4:4" x14ac:dyDescent="0.25">
      <c r="D1234" s="352"/>
    </row>
    <row r="1235" spans="4:4" x14ac:dyDescent="0.25">
      <c r="D1235" s="352"/>
    </row>
    <row r="1236" spans="4:4" x14ac:dyDescent="0.25">
      <c r="D1236" s="352"/>
    </row>
    <row r="1237" spans="4:4" x14ac:dyDescent="0.25">
      <c r="D1237" s="352"/>
    </row>
    <row r="1238" spans="4:4" x14ac:dyDescent="0.25">
      <c r="D1238" s="352"/>
    </row>
    <row r="1239" spans="4:4" x14ac:dyDescent="0.25">
      <c r="D1239" s="352"/>
    </row>
    <row r="1240" spans="4:4" x14ac:dyDescent="0.25">
      <c r="D1240" s="352"/>
    </row>
    <row r="1241" spans="4:4" x14ac:dyDescent="0.25">
      <c r="D1241" s="352"/>
    </row>
    <row r="1242" spans="4:4" x14ac:dyDescent="0.25">
      <c r="D1242" s="352"/>
    </row>
    <row r="1243" spans="4:4" x14ac:dyDescent="0.25">
      <c r="D1243" s="352"/>
    </row>
    <row r="1244" spans="4:4" x14ac:dyDescent="0.25">
      <c r="D1244" s="352"/>
    </row>
    <row r="1245" spans="4:4" x14ac:dyDescent="0.25">
      <c r="D1245" s="352"/>
    </row>
    <row r="1246" spans="4:4" x14ac:dyDescent="0.25">
      <c r="D1246" s="352"/>
    </row>
    <row r="1247" spans="4:4" x14ac:dyDescent="0.25">
      <c r="D1247" s="352"/>
    </row>
    <row r="1248" spans="4:4" x14ac:dyDescent="0.25">
      <c r="D1248" s="352"/>
    </row>
    <row r="1249" spans="4:4" x14ac:dyDescent="0.25">
      <c r="D1249" s="352"/>
    </row>
    <row r="1250" spans="4:4" x14ac:dyDescent="0.25">
      <c r="D1250" s="352"/>
    </row>
    <row r="1251" spans="4:4" x14ac:dyDescent="0.25">
      <c r="D1251" s="352"/>
    </row>
    <row r="1252" spans="4:4" x14ac:dyDescent="0.25">
      <c r="D1252" s="352"/>
    </row>
    <row r="1253" spans="4:4" x14ac:dyDescent="0.25">
      <c r="D1253" s="352"/>
    </row>
    <row r="1254" spans="4:4" x14ac:dyDescent="0.25">
      <c r="D1254" s="352"/>
    </row>
    <row r="1255" spans="4:4" x14ac:dyDescent="0.25">
      <c r="D1255" s="352"/>
    </row>
    <row r="1256" spans="4:4" x14ac:dyDescent="0.25">
      <c r="D1256" s="352"/>
    </row>
    <row r="1257" spans="4:4" x14ac:dyDescent="0.25">
      <c r="D1257" s="352"/>
    </row>
    <row r="1258" spans="4:4" x14ac:dyDescent="0.25">
      <c r="D1258" s="352"/>
    </row>
    <row r="1259" spans="4:4" x14ac:dyDescent="0.25">
      <c r="D1259" s="352"/>
    </row>
    <row r="1260" spans="4:4" x14ac:dyDescent="0.25">
      <c r="D1260" s="352"/>
    </row>
    <row r="1261" spans="4:4" x14ac:dyDescent="0.25">
      <c r="D1261" s="352"/>
    </row>
    <row r="1262" spans="4:4" x14ac:dyDescent="0.25">
      <c r="D1262" s="352"/>
    </row>
    <row r="1263" spans="4:4" x14ac:dyDescent="0.25">
      <c r="D1263" s="352"/>
    </row>
    <row r="1264" spans="4:4" x14ac:dyDescent="0.25">
      <c r="D1264" s="352"/>
    </row>
    <row r="1265" spans="4:4" x14ac:dyDescent="0.25">
      <c r="D1265" s="352"/>
    </row>
    <row r="1266" spans="4:4" x14ac:dyDescent="0.25">
      <c r="D1266" s="352"/>
    </row>
    <row r="1267" spans="4:4" x14ac:dyDescent="0.25">
      <c r="D1267" s="352"/>
    </row>
    <row r="1268" spans="4:4" x14ac:dyDescent="0.25">
      <c r="D1268" s="352"/>
    </row>
    <row r="1269" spans="4:4" x14ac:dyDescent="0.25">
      <c r="D1269" s="352"/>
    </row>
    <row r="1270" spans="4:4" x14ac:dyDescent="0.25">
      <c r="D1270" s="352"/>
    </row>
    <row r="1271" spans="4:4" x14ac:dyDescent="0.25">
      <c r="D1271" s="352"/>
    </row>
    <row r="1272" spans="4:4" x14ac:dyDescent="0.25">
      <c r="D1272" s="352"/>
    </row>
    <row r="1273" spans="4:4" x14ac:dyDescent="0.25">
      <c r="D1273" s="352"/>
    </row>
    <row r="1274" spans="4:4" x14ac:dyDescent="0.25">
      <c r="D1274" s="352"/>
    </row>
    <row r="1275" spans="4:4" x14ac:dyDescent="0.25">
      <c r="D1275" s="352"/>
    </row>
    <row r="1276" spans="4:4" x14ac:dyDescent="0.25">
      <c r="D1276" s="352"/>
    </row>
    <row r="1277" spans="4:4" x14ac:dyDescent="0.25">
      <c r="D1277" s="352"/>
    </row>
    <row r="1278" spans="4:4" x14ac:dyDescent="0.25">
      <c r="D1278" s="352"/>
    </row>
    <row r="1279" spans="4:4" x14ac:dyDescent="0.25">
      <c r="D1279" s="352"/>
    </row>
    <row r="1280" spans="4:4" x14ac:dyDescent="0.25">
      <c r="D1280" s="352"/>
    </row>
    <row r="1281" spans="4:4" x14ac:dyDescent="0.25">
      <c r="D1281" s="352"/>
    </row>
    <row r="1282" spans="4:4" x14ac:dyDescent="0.25">
      <c r="D1282" s="352"/>
    </row>
    <row r="1283" spans="4:4" x14ac:dyDescent="0.25">
      <c r="D1283" s="352"/>
    </row>
    <row r="1284" spans="4:4" x14ac:dyDescent="0.25">
      <c r="D1284" s="352"/>
    </row>
    <row r="1285" spans="4:4" x14ac:dyDescent="0.25">
      <c r="D1285" s="352"/>
    </row>
    <row r="1286" spans="4:4" x14ac:dyDescent="0.25">
      <c r="D1286" s="352"/>
    </row>
    <row r="1287" spans="4:4" x14ac:dyDescent="0.25">
      <c r="D1287" s="352"/>
    </row>
    <row r="1288" spans="4:4" x14ac:dyDescent="0.25">
      <c r="D1288" s="352"/>
    </row>
    <row r="1289" spans="4:4" x14ac:dyDescent="0.25">
      <c r="D1289" s="352"/>
    </row>
    <row r="1290" spans="4:4" x14ac:dyDescent="0.25">
      <c r="D1290" s="352"/>
    </row>
    <row r="1291" spans="4:4" x14ac:dyDescent="0.25">
      <c r="D1291" s="352"/>
    </row>
    <row r="1292" spans="4:4" x14ac:dyDescent="0.25">
      <c r="D1292" s="352"/>
    </row>
    <row r="1293" spans="4:4" x14ac:dyDescent="0.25">
      <c r="D1293" s="352"/>
    </row>
    <row r="1294" spans="4:4" x14ac:dyDescent="0.25">
      <c r="D1294" s="352"/>
    </row>
    <row r="1295" spans="4:4" x14ac:dyDescent="0.25">
      <c r="D1295" s="352"/>
    </row>
    <row r="1296" spans="4:4" x14ac:dyDescent="0.25">
      <c r="D1296" s="352"/>
    </row>
    <row r="1297" spans="4:4" x14ac:dyDescent="0.25">
      <c r="D1297" s="352"/>
    </row>
    <row r="1298" spans="4:4" x14ac:dyDescent="0.25">
      <c r="D1298" s="352"/>
    </row>
    <row r="1299" spans="4:4" x14ac:dyDescent="0.25">
      <c r="D1299" s="352"/>
    </row>
    <row r="1300" spans="4:4" x14ac:dyDescent="0.25">
      <c r="D1300" s="352"/>
    </row>
    <row r="1301" spans="4:4" x14ac:dyDescent="0.25">
      <c r="D1301" s="352"/>
    </row>
    <row r="1302" spans="4:4" x14ac:dyDescent="0.25">
      <c r="D1302" s="352"/>
    </row>
    <row r="1303" spans="4:4" x14ac:dyDescent="0.25">
      <c r="D1303" s="352"/>
    </row>
    <row r="1304" spans="4:4" x14ac:dyDescent="0.25">
      <c r="D1304" s="352"/>
    </row>
    <row r="1305" spans="4:4" x14ac:dyDescent="0.25">
      <c r="D1305" s="352"/>
    </row>
    <row r="1306" spans="4:4" x14ac:dyDescent="0.25">
      <c r="D1306" s="352"/>
    </row>
    <row r="1307" spans="4:4" x14ac:dyDescent="0.25">
      <c r="D1307" s="352"/>
    </row>
    <row r="1308" spans="4:4" x14ac:dyDescent="0.25">
      <c r="D1308" s="352"/>
    </row>
    <row r="1309" spans="4:4" x14ac:dyDescent="0.25">
      <c r="D1309" s="352"/>
    </row>
    <row r="1310" spans="4:4" x14ac:dyDescent="0.25">
      <c r="D1310" s="352"/>
    </row>
    <row r="1311" spans="4:4" x14ac:dyDescent="0.25">
      <c r="D1311" s="352"/>
    </row>
    <row r="1312" spans="4:4" x14ac:dyDescent="0.25">
      <c r="D1312" s="352"/>
    </row>
    <row r="1313" spans="4:4" x14ac:dyDescent="0.25">
      <c r="D1313" s="352"/>
    </row>
    <row r="1314" spans="4:4" x14ac:dyDescent="0.25">
      <c r="D1314" s="352"/>
    </row>
    <row r="1315" spans="4:4" x14ac:dyDescent="0.25">
      <c r="D1315" s="352"/>
    </row>
    <row r="1316" spans="4:4" x14ac:dyDescent="0.25">
      <c r="D1316" s="352"/>
    </row>
    <row r="1317" spans="4:4" x14ac:dyDescent="0.25">
      <c r="D1317" s="352"/>
    </row>
    <row r="1318" spans="4:4" x14ac:dyDescent="0.25">
      <c r="D1318" s="352"/>
    </row>
    <row r="1319" spans="4:4" x14ac:dyDescent="0.25">
      <c r="D1319" s="352"/>
    </row>
    <row r="1320" spans="4:4" x14ac:dyDescent="0.25">
      <c r="D1320" s="352"/>
    </row>
    <row r="1321" spans="4:4" x14ac:dyDescent="0.25">
      <c r="D1321" s="352"/>
    </row>
    <row r="1322" spans="4:4" x14ac:dyDescent="0.25">
      <c r="D1322" s="352"/>
    </row>
    <row r="1323" spans="4:4" x14ac:dyDescent="0.25">
      <c r="D1323" s="352"/>
    </row>
    <row r="1324" spans="4:4" x14ac:dyDescent="0.25">
      <c r="D1324" s="352"/>
    </row>
    <row r="1325" spans="4:4" x14ac:dyDescent="0.25">
      <c r="D1325" s="352"/>
    </row>
    <row r="1326" spans="4:4" x14ac:dyDescent="0.25">
      <c r="D1326" s="352"/>
    </row>
    <row r="1327" spans="4:4" x14ac:dyDescent="0.25">
      <c r="D1327" s="352"/>
    </row>
    <row r="1328" spans="4:4" x14ac:dyDescent="0.25">
      <c r="D1328" s="352"/>
    </row>
    <row r="1329" spans="4:4" x14ac:dyDescent="0.25">
      <c r="D1329" s="352"/>
    </row>
    <row r="1330" spans="4:4" x14ac:dyDescent="0.25">
      <c r="D1330" s="352"/>
    </row>
    <row r="1331" spans="4:4" x14ac:dyDescent="0.25">
      <c r="D1331" s="352"/>
    </row>
    <row r="1332" spans="4:4" x14ac:dyDescent="0.25">
      <c r="D1332" s="352"/>
    </row>
    <row r="1333" spans="4:4" x14ac:dyDescent="0.25">
      <c r="D1333" s="352"/>
    </row>
    <row r="1334" spans="4:4" x14ac:dyDescent="0.25">
      <c r="D1334" s="352"/>
    </row>
    <row r="1335" spans="4:4" x14ac:dyDescent="0.25">
      <c r="D1335" s="352"/>
    </row>
    <row r="1336" spans="4:4" x14ac:dyDescent="0.25">
      <c r="D1336" s="352"/>
    </row>
    <row r="1337" spans="4:4" x14ac:dyDescent="0.25">
      <c r="D1337" s="352"/>
    </row>
    <row r="1338" spans="4:4" x14ac:dyDescent="0.25">
      <c r="D1338" s="352"/>
    </row>
    <row r="1339" spans="4:4" x14ac:dyDescent="0.25">
      <c r="D1339" s="352"/>
    </row>
    <row r="1340" spans="4:4" x14ac:dyDescent="0.25">
      <c r="D1340" s="352"/>
    </row>
    <row r="1341" spans="4:4" x14ac:dyDescent="0.25">
      <c r="D1341" s="352"/>
    </row>
    <row r="1342" spans="4:4" x14ac:dyDescent="0.25">
      <c r="D1342" s="352"/>
    </row>
    <row r="1343" spans="4:4" x14ac:dyDescent="0.25">
      <c r="D1343" s="352"/>
    </row>
    <row r="1344" spans="4:4" x14ac:dyDescent="0.25">
      <c r="D1344" s="352"/>
    </row>
    <row r="1345" spans="4:4" x14ac:dyDescent="0.25">
      <c r="D1345" s="352"/>
    </row>
    <row r="1346" spans="4:4" x14ac:dyDescent="0.25">
      <c r="D1346" s="352"/>
    </row>
    <row r="1347" spans="4:4" x14ac:dyDescent="0.25">
      <c r="D1347" s="352"/>
    </row>
    <row r="1348" spans="4:4" x14ac:dyDescent="0.25">
      <c r="D1348" s="352"/>
    </row>
    <row r="1349" spans="4:4" x14ac:dyDescent="0.25">
      <c r="D1349" s="352"/>
    </row>
    <row r="1350" spans="4:4" x14ac:dyDescent="0.25">
      <c r="D1350" s="352"/>
    </row>
    <row r="1351" spans="4:4" x14ac:dyDescent="0.25">
      <c r="D1351" s="352"/>
    </row>
    <row r="1352" spans="4:4" x14ac:dyDescent="0.25">
      <c r="D1352" s="352"/>
    </row>
    <row r="1353" spans="4:4" x14ac:dyDescent="0.25">
      <c r="D1353" s="352"/>
    </row>
    <row r="1354" spans="4:4" x14ac:dyDescent="0.25">
      <c r="D1354" s="352"/>
    </row>
    <row r="1355" spans="4:4" x14ac:dyDescent="0.25">
      <c r="D1355" s="352"/>
    </row>
    <row r="1356" spans="4:4" x14ac:dyDescent="0.25">
      <c r="D1356" s="352"/>
    </row>
    <row r="1357" spans="4:4" x14ac:dyDescent="0.25">
      <c r="D1357" s="352"/>
    </row>
    <row r="1358" spans="4:4" x14ac:dyDescent="0.25">
      <c r="D1358" s="352"/>
    </row>
    <row r="1359" spans="4:4" x14ac:dyDescent="0.25">
      <c r="D1359" s="352"/>
    </row>
    <row r="1360" spans="4:4" x14ac:dyDescent="0.25">
      <c r="D1360" s="352"/>
    </row>
    <row r="1361" spans="4:4" x14ac:dyDescent="0.25">
      <c r="D1361" s="352"/>
    </row>
    <row r="1362" spans="4:4" x14ac:dyDescent="0.25">
      <c r="D1362" s="352"/>
    </row>
    <row r="1363" spans="4:4" x14ac:dyDescent="0.25">
      <c r="D1363" s="352"/>
    </row>
    <row r="1364" spans="4:4" x14ac:dyDescent="0.25">
      <c r="D1364" s="352"/>
    </row>
    <row r="1365" spans="4:4" x14ac:dyDescent="0.25">
      <c r="D1365" s="352"/>
    </row>
    <row r="1366" spans="4:4" x14ac:dyDescent="0.25">
      <c r="D1366" s="352"/>
    </row>
    <row r="1367" spans="4:4" x14ac:dyDescent="0.25">
      <c r="D1367" s="352"/>
    </row>
    <row r="1368" spans="4:4" x14ac:dyDescent="0.25">
      <c r="D1368" s="352"/>
    </row>
    <row r="1369" spans="4:4" x14ac:dyDescent="0.25">
      <c r="D1369" s="352"/>
    </row>
    <row r="1370" spans="4:4" x14ac:dyDescent="0.25">
      <c r="D1370" s="352"/>
    </row>
    <row r="1371" spans="4:4" x14ac:dyDescent="0.25">
      <c r="D1371" s="352"/>
    </row>
    <row r="1372" spans="4:4" x14ac:dyDescent="0.25">
      <c r="D1372" s="352"/>
    </row>
    <row r="1373" spans="4:4" x14ac:dyDescent="0.25">
      <c r="D1373" s="352"/>
    </row>
    <row r="1374" spans="4:4" x14ac:dyDescent="0.25">
      <c r="D1374" s="352"/>
    </row>
    <row r="1375" spans="4:4" x14ac:dyDescent="0.25">
      <c r="D1375" s="352"/>
    </row>
    <row r="1376" spans="4:4" x14ac:dyDescent="0.25">
      <c r="D1376" s="352"/>
    </row>
    <row r="1377" spans="4:4" x14ac:dyDescent="0.25">
      <c r="D1377" s="352"/>
    </row>
    <row r="1378" spans="4:4" x14ac:dyDescent="0.25">
      <c r="D1378" s="352"/>
    </row>
    <row r="1379" spans="4:4" x14ac:dyDescent="0.25">
      <c r="D1379" s="352"/>
    </row>
    <row r="1380" spans="4:4" x14ac:dyDescent="0.25">
      <c r="D1380" s="352"/>
    </row>
    <row r="1381" spans="4:4" x14ac:dyDescent="0.25">
      <c r="D1381" s="352"/>
    </row>
    <row r="1382" spans="4:4" x14ac:dyDescent="0.25">
      <c r="D1382" s="352"/>
    </row>
    <row r="1383" spans="4:4" x14ac:dyDescent="0.25">
      <c r="D1383" s="352"/>
    </row>
    <row r="1384" spans="4:4" x14ac:dyDescent="0.25">
      <c r="D1384" s="352"/>
    </row>
    <row r="1385" spans="4:4" x14ac:dyDescent="0.25">
      <c r="D1385" s="352"/>
    </row>
    <row r="1386" spans="4:4" x14ac:dyDescent="0.25">
      <c r="D1386" s="352"/>
    </row>
    <row r="1387" spans="4:4" x14ac:dyDescent="0.25">
      <c r="D1387" s="352"/>
    </row>
    <row r="1388" spans="4:4" x14ac:dyDescent="0.25">
      <c r="D1388" s="352"/>
    </row>
    <row r="1389" spans="4:4" x14ac:dyDescent="0.25">
      <c r="D1389" s="352"/>
    </row>
    <row r="1390" spans="4:4" x14ac:dyDescent="0.25">
      <c r="D1390" s="352"/>
    </row>
    <row r="1391" spans="4:4" x14ac:dyDescent="0.25">
      <c r="D1391" s="352"/>
    </row>
    <row r="1392" spans="4:4" x14ac:dyDescent="0.25">
      <c r="D1392" s="352"/>
    </row>
    <row r="1393" spans="4:4" x14ac:dyDescent="0.25">
      <c r="D1393" s="352"/>
    </row>
    <row r="1394" spans="4:4" x14ac:dyDescent="0.25">
      <c r="D1394" s="352"/>
    </row>
    <row r="1395" spans="4:4" x14ac:dyDescent="0.25">
      <c r="D1395" s="352"/>
    </row>
    <row r="1396" spans="4:4" x14ac:dyDescent="0.25">
      <c r="D1396" s="352"/>
    </row>
    <row r="1397" spans="4:4" x14ac:dyDescent="0.25">
      <c r="D1397" s="352"/>
    </row>
    <row r="1398" spans="4:4" x14ac:dyDescent="0.25">
      <c r="D1398" s="352"/>
    </row>
    <row r="1399" spans="4:4" x14ac:dyDescent="0.25">
      <c r="D1399" s="352"/>
    </row>
    <row r="1400" spans="4:4" x14ac:dyDescent="0.25">
      <c r="D1400" s="352"/>
    </row>
    <row r="1401" spans="4:4" x14ac:dyDescent="0.25">
      <c r="D1401" s="352"/>
    </row>
    <row r="1402" spans="4:4" x14ac:dyDescent="0.25">
      <c r="D1402" s="352"/>
    </row>
    <row r="1403" spans="4:4" x14ac:dyDescent="0.25">
      <c r="D1403" s="352"/>
    </row>
    <row r="1404" spans="4:4" x14ac:dyDescent="0.25">
      <c r="D1404" s="352"/>
    </row>
    <row r="1405" spans="4:4" x14ac:dyDescent="0.25">
      <c r="D1405" s="352"/>
    </row>
    <row r="1406" spans="4:4" x14ac:dyDescent="0.25">
      <c r="D1406" s="352"/>
    </row>
    <row r="1407" spans="4:4" x14ac:dyDescent="0.25">
      <c r="D1407" s="352"/>
    </row>
    <row r="1408" spans="4:4" x14ac:dyDescent="0.25">
      <c r="D1408" s="352"/>
    </row>
    <row r="1409" spans="4:4" x14ac:dyDescent="0.25">
      <c r="D1409" s="352"/>
    </row>
    <row r="1410" spans="4:4" x14ac:dyDescent="0.25">
      <c r="D1410" s="352"/>
    </row>
    <row r="1411" spans="4:4" x14ac:dyDescent="0.25">
      <c r="D1411" s="352"/>
    </row>
    <row r="1412" spans="4:4" x14ac:dyDescent="0.25">
      <c r="D1412" s="352"/>
    </row>
    <row r="1413" spans="4:4" x14ac:dyDescent="0.25">
      <c r="D1413" s="352"/>
    </row>
    <row r="1414" spans="4:4" x14ac:dyDescent="0.25">
      <c r="D1414" s="352"/>
    </row>
    <row r="1415" spans="4:4" x14ac:dyDescent="0.25">
      <c r="D1415" s="352"/>
    </row>
    <row r="1416" spans="4:4" x14ac:dyDescent="0.25">
      <c r="D1416" s="352"/>
    </row>
    <row r="1417" spans="4:4" x14ac:dyDescent="0.25">
      <c r="D1417" s="352"/>
    </row>
    <row r="1418" spans="4:4" x14ac:dyDescent="0.25">
      <c r="D1418" s="352"/>
    </row>
    <row r="1419" spans="4:4" x14ac:dyDescent="0.25">
      <c r="D1419" s="352"/>
    </row>
    <row r="1420" spans="4:4" x14ac:dyDescent="0.25">
      <c r="D1420" s="352"/>
    </row>
    <row r="1421" spans="4:4" x14ac:dyDescent="0.25">
      <c r="D1421" s="352"/>
    </row>
    <row r="1422" spans="4:4" x14ac:dyDescent="0.25">
      <c r="D1422" s="352"/>
    </row>
    <row r="1423" spans="4:4" x14ac:dyDescent="0.25">
      <c r="D1423" s="352"/>
    </row>
    <row r="1424" spans="4:4" x14ac:dyDescent="0.25">
      <c r="D1424" s="352"/>
    </row>
    <row r="1425" spans="4:4" x14ac:dyDescent="0.25">
      <c r="D1425" s="352"/>
    </row>
    <row r="1426" spans="4:4" x14ac:dyDescent="0.25">
      <c r="D1426" s="352"/>
    </row>
    <row r="1427" spans="4:4" x14ac:dyDescent="0.25">
      <c r="D1427" s="352"/>
    </row>
    <row r="1428" spans="4:4" x14ac:dyDescent="0.25">
      <c r="D1428" s="352"/>
    </row>
    <row r="1429" spans="4:4" x14ac:dyDescent="0.25">
      <c r="D1429" s="352"/>
    </row>
    <row r="1430" spans="4:4" x14ac:dyDescent="0.25">
      <c r="D1430" s="352"/>
    </row>
    <row r="1431" spans="4:4" x14ac:dyDescent="0.25">
      <c r="D1431" s="352"/>
    </row>
    <row r="1432" spans="4:4" x14ac:dyDescent="0.25">
      <c r="D1432" s="352"/>
    </row>
    <row r="1433" spans="4:4" x14ac:dyDescent="0.25">
      <c r="D1433" s="352"/>
    </row>
    <row r="1434" spans="4:4" x14ac:dyDescent="0.25">
      <c r="D1434" s="352"/>
    </row>
    <row r="1435" spans="4:4" x14ac:dyDescent="0.25">
      <c r="D1435" s="352"/>
    </row>
    <row r="1436" spans="4:4" x14ac:dyDescent="0.25">
      <c r="D1436" s="352"/>
    </row>
    <row r="1437" spans="4:4" x14ac:dyDescent="0.25">
      <c r="D1437" s="352"/>
    </row>
    <row r="1438" spans="4:4" x14ac:dyDescent="0.25">
      <c r="D1438" s="352"/>
    </row>
    <row r="1439" spans="4:4" x14ac:dyDescent="0.25">
      <c r="D1439" s="352"/>
    </row>
    <row r="1440" spans="4:4" x14ac:dyDescent="0.25">
      <c r="D1440" s="352"/>
    </row>
    <row r="1441" spans="4:4" x14ac:dyDescent="0.25">
      <c r="D1441" s="352"/>
    </row>
    <row r="1442" spans="4:4" x14ac:dyDescent="0.25">
      <c r="D1442" s="352"/>
    </row>
    <row r="1443" spans="4:4" x14ac:dyDescent="0.25">
      <c r="D1443" s="352"/>
    </row>
    <row r="1444" spans="4:4" x14ac:dyDescent="0.25">
      <c r="D1444" s="352"/>
    </row>
    <row r="1445" spans="4:4" x14ac:dyDescent="0.25">
      <c r="D1445" s="352"/>
    </row>
    <row r="1446" spans="4:4" x14ac:dyDescent="0.25">
      <c r="D1446" s="352"/>
    </row>
    <row r="1447" spans="4:4" x14ac:dyDescent="0.25">
      <c r="D1447" s="352"/>
    </row>
    <row r="1448" spans="4:4" x14ac:dyDescent="0.25">
      <c r="D1448" s="352"/>
    </row>
    <row r="1449" spans="4:4" x14ac:dyDescent="0.25">
      <c r="D1449" s="352"/>
    </row>
    <row r="1450" spans="4:4" x14ac:dyDescent="0.25">
      <c r="D1450" s="352"/>
    </row>
    <row r="1451" spans="4:4" x14ac:dyDescent="0.25">
      <c r="D1451" s="352"/>
    </row>
    <row r="1452" spans="4:4" x14ac:dyDescent="0.25">
      <c r="D1452" s="352"/>
    </row>
    <row r="1453" spans="4:4" x14ac:dyDescent="0.25">
      <c r="D1453" s="352"/>
    </row>
    <row r="1454" spans="4:4" x14ac:dyDescent="0.25">
      <c r="D1454" s="352"/>
    </row>
    <row r="1455" spans="4:4" x14ac:dyDescent="0.25">
      <c r="D1455" s="352"/>
    </row>
    <row r="1456" spans="4:4" x14ac:dyDescent="0.25">
      <c r="D1456" s="352"/>
    </row>
    <row r="1457" spans="4:4" x14ac:dyDescent="0.25">
      <c r="D1457" s="352"/>
    </row>
    <row r="1458" spans="4:4" x14ac:dyDescent="0.25">
      <c r="D1458" s="352"/>
    </row>
    <row r="1459" spans="4:4" x14ac:dyDescent="0.25">
      <c r="D1459" s="352"/>
    </row>
    <row r="1460" spans="4:4" x14ac:dyDescent="0.25">
      <c r="D1460" s="352"/>
    </row>
    <row r="1461" spans="4:4" x14ac:dyDescent="0.25">
      <c r="D1461" s="352"/>
    </row>
    <row r="1462" spans="4:4" x14ac:dyDescent="0.25">
      <c r="D1462" s="352"/>
    </row>
    <row r="1463" spans="4:4" x14ac:dyDescent="0.25">
      <c r="D1463" s="352"/>
    </row>
    <row r="1464" spans="4:4" x14ac:dyDescent="0.25">
      <c r="D1464" s="352"/>
    </row>
    <row r="1465" spans="4:4" x14ac:dyDescent="0.25">
      <c r="D1465" s="352"/>
    </row>
    <row r="1466" spans="4:4" x14ac:dyDescent="0.25">
      <c r="D1466" s="352"/>
    </row>
    <row r="1467" spans="4:4" x14ac:dyDescent="0.25">
      <c r="D1467" s="352"/>
    </row>
    <row r="1468" spans="4:4" x14ac:dyDescent="0.25">
      <c r="D1468" s="352"/>
    </row>
    <row r="1469" spans="4:4" x14ac:dyDescent="0.25">
      <c r="D1469" s="352"/>
    </row>
    <row r="1470" spans="4:4" x14ac:dyDescent="0.25">
      <c r="D1470" s="352"/>
    </row>
    <row r="1471" spans="4:4" x14ac:dyDescent="0.25">
      <c r="D1471" s="352"/>
    </row>
    <row r="1472" spans="4:4" x14ac:dyDescent="0.25">
      <c r="D1472" s="352"/>
    </row>
    <row r="1473" spans="4:4" x14ac:dyDescent="0.25">
      <c r="D1473" s="352"/>
    </row>
    <row r="1474" spans="4:4" x14ac:dyDescent="0.25">
      <c r="D1474" s="352"/>
    </row>
    <row r="1475" spans="4:4" x14ac:dyDescent="0.25">
      <c r="D1475" s="352"/>
    </row>
    <row r="1476" spans="4:4" x14ac:dyDescent="0.25">
      <c r="D1476" s="352"/>
    </row>
    <row r="1477" spans="4:4" x14ac:dyDescent="0.25">
      <c r="D1477" s="352"/>
    </row>
    <row r="1478" spans="4:4" x14ac:dyDescent="0.25">
      <c r="D1478" s="352"/>
    </row>
    <row r="1479" spans="4:4" x14ac:dyDescent="0.25">
      <c r="D1479" s="352"/>
    </row>
    <row r="1480" spans="4:4" x14ac:dyDescent="0.25">
      <c r="D1480" s="352"/>
    </row>
    <row r="1481" spans="4:4" x14ac:dyDescent="0.25">
      <c r="D1481" s="352"/>
    </row>
    <row r="1482" spans="4:4" x14ac:dyDescent="0.25">
      <c r="D1482" s="352"/>
    </row>
    <row r="1483" spans="4:4" x14ac:dyDescent="0.25">
      <c r="D1483" s="352"/>
    </row>
    <row r="1484" spans="4:4" x14ac:dyDescent="0.25">
      <c r="D1484" s="352"/>
    </row>
    <row r="1485" spans="4:4" x14ac:dyDescent="0.25">
      <c r="D1485" s="352"/>
    </row>
    <row r="1486" spans="4:4" x14ac:dyDescent="0.25">
      <c r="D1486" s="352"/>
    </row>
    <row r="1487" spans="4:4" x14ac:dyDescent="0.25">
      <c r="D1487" s="352"/>
    </row>
    <row r="1488" spans="4:4" x14ac:dyDescent="0.25">
      <c r="D1488" s="352"/>
    </row>
    <row r="1489" spans="4:4" x14ac:dyDescent="0.25">
      <c r="D1489" s="352"/>
    </row>
    <row r="1490" spans="4:4" x14ac:dyDescent="0.25">
      <c r="D1490" s="352"/>
    </row>
    <row r="1491" spans="4:4" x14ac:dyDescent="0.25">
      <c r="D1491" s="352"/>
    </row>
    <row r="1492" spans="4:4" x14ac:dyDescent="0.25">
      <c r="D1492" s="352"/>
    </row>
    <row r="1493" spans="4:4" x14ac:dyDescent="0.25">
      <c r="D1493" s="352"/>
    </row>
    <row r="1494" spans="4:4" x14ac:dyDescent="0.25">
      <c r="D1494" s="352"/>
    </row>
    <row r="1495" spans="4:4" x14ac:dyDescent="0.25">
      <c r="D1495" s="352"/>
    </row>
    <row r="1496" spans="4:4" x14ac:dyDescent="0.25">
      <c r="D1496" s="352"/>
    </row>
    <row r="1497" spans="4:4" x14ac:dyDescent="0.25">
      <c r="D1497" s="352"/>
    </row>
    <row r="1498" spans="4:4" x14ac:dyDescent="0.25">
      <c r="D1498" s="352"/>
    </row>
    <row r="1499" spans="4:4" x14ac:dyDescent="0.25">
      <c r="D1499" s="352"/>
    </row>
    <row r="1500" spans="4:4" x14ac:dyDescent="0.25">
      <c r="D1500" s="352"/>
    </row>
    <row r="1501" spans="4:4" x14ac:dyDescent="0.25">
      <c r="D1501" s="352"/>
    </row>
    <row r="1502" spans="4:4" x14ac:dyDescent="0.25">
      <c r="D1502" s="352"/>
    </row>
    <row r="1503" spans="4:4" x14ac:dyDescent="0.25">
      <c r="D1503" s="352"/>
    </row>
    <row r="1504" spans="4:4" x14ac:dyDescent="0.25">
      <c r="D1504" s="352"/>
    </row>
    <row r="1505" spans="4:4" x14ac:dyDescent="0.25">
      <c r="D1505" s="352"/>
    </row>
    <row r="1506" spans="4:4" x14ac:dyDescent="0.25">
      <c r="D1506" s="352"/>
    </row>
    <row r="1507" spans="4:4" x14ac:dyDescent="0.25">
      <c r="D1507" s="352"/>
    </row>
    <row r="1508" spans="4:4" x14ac:dyDescent="0.25">
      <c r="D1508" s="352"/>
    </row>
    <row r="1509" spans="4:4" x14ac:dyDescent="0.25">
      <c r="D1509" s="352"/>
    </row>
    <row r="1510" spans="4:4" x14ac:dyDescent="0.25">
      <c r="D1510" s="352"/>
    </row>
    <row r="1511" spans="4:4" x14ac:dyDescent="0.25">
      <c r="D1511" s="352"/>
    </row>
    <row r="1512" spans="4:4" x14ac:dyDescent="0.25">
      <c r="D1512" s="352"/>
    </row>
    <row r="1513" spans="4:4" x14ac:dyDescent="0.25">
      <c r="D1513" s="352"/>
    </row>
    <row r="1514" spans="4:4" x14ac:dyDescent="0.25">
      <c r="D1514" s="352"/>
    </row>
    <row r="1515" spans="4:4" x14ac:dyDescent="0.25">
      <c r="D1515" s="352"/>
    </row>
    <row r="1516" spans="4:4" x14ac:dyDescent="0.25">
      <c r="D1516" s="352"/>
    </row>
    <row r="1517" spans="4:4" x14ac:dyDescent="0.25">
      <c r="D1517" s="352"/>
    </row>
    <row r="1518" spans="4:4" x14ac:dyDescent="0.25">
      <c r="D1518" s="352"/>
    </row>
    <row r="1519" spans="4:4" x14ac:dyDescent="0.25">
      <c r="D1519" s="352"/>
    </row>
    <row r="1520" spans="4:4" x14ac:dyDescent="0.25">
      <c r="D1520" s="352"/>
    </row>
    <row r="1521" spans="4:4" x14ac:dyDescent="0.25">
      <c r="D1521" s="352"/>
    </row>
    <row r="1522" spans="4:4" x14ac:dyDescent="0.25">
      <c r="D1522" s="352"/>
    </row>
    <row r="1523" spans="4:4" x14ac:dyDescent="0.25">
      <c r="D1523" s="352"/>
    </row>
    <row r="1524" spans="4:4" x14ac:dyDescent="0.25">
      <c r="D1524" s="352"/>
    </row>
    <row r="1525" spans="4:4" x14ac:dyDescent="0.25">
      <c r="D1525" s="352"/>
    </row>
    <row r="1526" spans="4:4" x14ac:dyDescent="0.25">
      <c r="D1526" s="352"/>
    </row>
    <row r="1527" spans="4:4" x14ac:dyDescent="0.25">
      <c r="D1527" s="352"/>
    </row>
    <row r="1528" spans="4:4" x14ac:dyDescent="0.25">
      <c r="D1528" s="352"/>
    </row>
    <row r="1529" spans="4:4" x14ac:dyDescent="0.25">
      <c r="D1529" s="352"/>
    </row>
    <row r="1530" spans="4:4" x14ac:dyDescent="0.25">
      <c r="D1530" s="352"/>
    </row>
    <row r="1531" spans="4:4" x14ac:dyDescent="0.25">
      <c r="D1531" s="352"/>
    </row>
    <row r="1532" spans="4:4" x14ac:dyDescent="0.25">
      <c r="D1532" s="352"/>
    </row>
    <row r="1533" spans="4:4" x14ac:dyDescent="0.25">
      <c r="D1533" s="352"/>
    </row>
    <row r="1534" spans="4:4" x14ac:dyDescent="0.25">
      <c r="D1534" s="352"/>
    </row>
    <row r="1535" spans="4:4" x14ac:dyDescent="0.25">
      <c r="D1535" s="352"/>
    </row>
    <row r="1536" spans="4:4" x14ac:dyDescent="0.25">
      <c r="D1536" s="352"/>
    </row>
    <row r="1537" spans="4:4" x14ac:dyDescent="0.25">
      <c r="D1537" s="352"/>
    </row>
    <row r="1538" spans="4:4" x14ac:dyDescent="0.25">
      <c r="D1538" s="352"/>
    </row>
    <row r="1539" spans="4:4" x14ac:dyDescent="0.25">
      <c r="D1539" s="352"/>
    </row>
    <row r="1540" spans="4:4" x14ac:dyDescent="0.25">
      <c r="D1540" s="352"/>
    </row>
    <row r="1541" spans="4:4" x14ac:dyDescent="0.25">
      <c r="D1541" s="352"/>
    </row>
    <row r="1542" spans="4:4" x14ac:dyDescent="0.25">
      <c r="D1542" s="352"/>
    </row>
    <row r="1543" spans="4:4" x14ac:dyDescent="0.25">
      <c r="D1543" s="352"/>
    </row>
    <row r="1544" spans="4:4" x14ac:dyDescent="0.25">
      <c r="D1544" s="352"/>
    </row>
    <row r="1545" spans="4:4" x14ac:dyDescent="0.25">
      <c r="D1545" s="352"/>
    </row>
    <row r="1546" spans="4:4" x14ac:dyDescent="0.25">
      <c r="D1546" s="352"/>
    </row>
    <row r="1547" spans="4:4" x14ac:dyDescent="0.25">
      <c r="D1547" s="352"/>
    </row>
    <row r="1548" spans="4:4" x14ac:dyDescent="0.25">
      <c r="D1548" s="352"/>
    </row>
    <row r="1549" spans="4:4" x14ac:dyDescent="0.25">
      <c r="D1549" s="352"/>
    </row>
    <row r="1550" spans="4:4" x14ac:dyDescent="0.25">
      <c r="D1550" s="352"/>
    </row>
    <row r="1551" spans="4:4" x14ac:dyDescent="0.25">
      <c r="D1551" s="352"/>
    </row>
    <row r="1552" spans="4:4" x14ac:dyDescent="0.25">
      <c r="D1552" s="352"/>
    </row>
    <row r="1553" spans="4:4" x14ac:dyDescent="0.25">
      <c r="D1553" s="352"/>
    </row>
    <row r="1554" spans="4:4" x14ac:dyDescent="0.25">
      <c r="D1554" s="352"/>
    </row>
    <row r="1555" spans="4:4" x14ac:dyDescent="0.25">
      <c r="D1555" s="352"/>
    </row>
    <row r="1556" spans="4:4" x14ac:dyDescent="0.25">
      <c r="D1556" s="352"/>
    </row>
    <row r="1557" spans="4:4" x14ac:dyDescent="0.25">
      <c r="D1557" s="352"/>
    </row>
    <row r="1558" spans="4:4" x14ac:dyDescent="0.25">
      <c r="D1558" s="352"/>
    </row>
    <row r="1559" spans="4:4" x14ac:dyDescent="0.25">
      <c r="D1559" s="352"/>
    </row>
    <row r="1560" spans="4:4" x14ac:dyDescent="0.25">
      <c r="D1560" s="352"/>
    </row>
    <row r="1561" spans="4:4" x14ac:dyDescent="0.25">
      <c r="D1561" s="352"/>
    </row>
    <row r="1562" spans="4:4" x14ac:dyDescent="0.25">
      <c r="D1562" s="352"/>
    </row>
    <row r="1563" spans="4:4" x14ac:dyDescent="0.25">
      <c r="D1563" s="352"/>
    </row>
    <row r="1564" spans="4:4" x14ac:dyDescent="0.25">
      <c r="D1564" s="352"/>
    </row>
    <row r="1565" spans="4:4" x14ac:dyDescent="0.25">
      <c r="D1565" s="352"/>
    </row>
    <row r="1566" spans="4:4" x14ac:dyDescent="0.25">
      <c r="D1566" s="352"/>
    </row>
    <row r="1567" spans="4:4" x14ac:dyDescent="0.25">
      <c r="D1567" s="352"/>
    </row>
    <row r="1568" spans="4:4" x14ac:dyDescent="0.25">
      <c r="D1568" s="352"/>
    </row>
    <row r="1569" spans="4:4" x14ac:dyDescent="0.25">
      <c r="D1569" s="352"/>
    </row>
    <row r="1570" spans="4:4" x14ac:dyDescent="0.25">
      <c r="D1570" s="352"/>
    </row>
    <row r="1571" spans="4:4" x14ac:dyDescent="0.25">
      <c r="D1571" s="352"/>
    </row>
    <row r="1572" spans="4:4" x14ac:dyDescent="0.25">
      <c r="D1572" s="352"/>
    </row>
    <row r="1573" spans="4:4" x14ac:dyDescent="0.25">
      <c r="D1573" s="352"/>
    </row>
    <row r="1574" spans="4:4" x14ac:dyDescent="0.25">
      <c r="D1574" s="352"/>
    </row>
    <row r="1575" spans="4:4" x14ac:dyDescent="0.25">
      <c r="D1575" s="352"/>
    </row>
    <row r="1576" spans="4:4" x14ac:dyDescent="0.25">
      <c r="D1576" s="352"/>
    </row>
    <row r="1577" spans="4:4" x14ac:dyDescent="0.25">
      <c r="D1577" s="352"/>
    </row>
    <row r="1578" spans="4:4" x14ac:dyDescent="0.25">
      <c r="D1578" s="352"/>
    </row>
    <row r="1579" spans="4:4" x14ac:dyDescent="0.25">
      <c r="D1579" s="352"/>
    </row>
    <row r="1580" spans="4:4" x14ac:dyDescent="0.25">
      <c r="D1580" s="352"/>
    </row>
    <row r="1581" spans="4:4" x14ac:dyDescent="0.25">
      <c r="D1581" s="352"/>
    </row>
    <row r="1582" spans="4:4" x14ac:dyDescent="0.25">
      <c r="D1582" s="352"/>
    </row>
    <row r="1583" spans="4:4" x14ac:dyDescent="0.25">
      <c r="D1583" s="352"/>
    </row>
    <row r="1584" spans="4:4" x14ac:dyDescent="0.25">
      <c r="D1584" s="352"/>
    </row>
    <row r="1585" spans="4:4" x14ac:dyDescent="0.25">
      <c r="D1585" s="352"/>
    </row>
    <row r="1586" spans="4:4" x14ac:dyDescent="0.25">
      <c r="D1586" s="352"/>
    </row>
    <row r="1587" spans="4:4" x14ac:dyDescent="0.25">
      <c r="D1587" s="352"/>
    </row>
    <row r="1588" spans="4:4" x14ac:dyDescent="0.25">
      <c r="D1588" s="352"/>
    </row>
    <row r="1589" spans="4:4" x14ac:dyDescent="0.25">
      <c r="D1589" s="352"/>
    </row>
    <row r="1590" spans="4:4" x14ac:dyDescent="0.25">
      <c r="D1590" s="352"/>
    </row>
    <row r="1591" spans="4:4" x14ac:dyDescent="0.25">
      <c r="D1591" s="352"/>
    </row>
    <row r="1592" spans="4:4" x14ac:dyDescent="0.25">
      <c r="D1592" s="352"/>
    </row>
    <row r="1593" spans="4:4" x14ac:dyDescent="0.25">
      <c r="D1593" s="352"/>
    </row>
    <row r="1594" spans="4:4" x14ac:dyDescent="0.25">
      <c r="D1594" s="352"/>
    </row>
    <row r="1595" spans="4:4" x14ac:dyDescent="0.25">
      <c r="D1595" s="352"/>
    </row>
    <row r="1596" spans="4:4" x14ac:dyDescent="0.25">
      <c r="D1596" s="352"/>
    </row>
    <row r="1597" spans="4:4" x14ac:dyDescent="0.25">
      <c r="D1597" s="352"/>
    </row>
    <row r="1598" spans="4:4" x14ac:dyDescent="0.25">
      <c r="D1598" s="352"/>
    </row>
    <row r="1599" spans="4:4" x14ac:dyDescent="0.25">
      <c r="D1599" s="352"/>
    </row>
    <row r="1600" spans="4:4" x14ac:dyDescent="0.25">
      <c r="D1600" s="352"/>
    </row>
    <row r="1601" spans="4:4" x14ac:dyDescent="0.25">
      <c r="D1601" s="352"/>
    </row>
    <row r="1602" spans="4:4" x14ac:dyDescent="0.25">
      <c r="D1602" s="352"/>
    </row>
    <row r="1603" spans="4:4" x14ac:dyDescent="0.25">
      <c r="D1603" s="352"/>
    </row>
    <row r="1604" spans="4:4" x14ac:dyDescent="0.25">
      <c r="D1604" s="352"/>
    </row>
    <row r="1605" spans="4:4" x14ac:dyDescent="0.25">
      <c r="D1605" s="352"/>
    </row>
    <row r="1606" spans="4:4" x14ac:dyDescent="0.25">
      <c r="D1606" s="352"/>
    </row>
    <row r="1607" spans="4:4" x14ac:dyDescent="0.25">
      <c r="D1607" s="352"/>
    </row>
    <row r="1608" spans="4:4" x14ac:dyDescent="0.25">
      <c r="D1608" s="352"/>
    </row>
    <row r="1609" spans="4:4" x14ac:dyDescent="0.25">
      <c r="D1609" s="352"/>
    </row>
    <row r="1610" spans="4:4" x14ac:dyDescent="0.25">
      <c r="D1610" s="352"/>
    </row>
    <row r="1611" spans="4:4" x14ac:dyDescent="0.25">
      <c r="D1611" s="352"/>
    </row>
    <row r="1612" spans="4:4" x14ac:dyDescent="0.25">
      <c r="D1612" s="352"/>
    </row>
    <row r="1613" spans="4:4" x14ac:dyDescent="0.25">
      <c r="D1613" s="352"/>
    </row>
    <row r="1614" spans="4:4" x14ac:dyDescent="0.25">
      <c r="D1614" s="352"/>
    </row>
    <row r="1615" spans="4:4" x14ac:dyDescent="0.25">
      <c r="D1615" s="352"/>
    </row>
    <row r="1616" spans="4:4" x14ac:dyDescent="0.25">
      <c r="D1616" s="352"/>
    </row>
    <row r="1617" spans="4:4" x14ac:dyDescent="0.25">
      <c r="D1617" s="352"/>
    </row>
    <row r="1618" spans="4:4" x14ac:dyDescent="0.25">
      <c r="D1618" s="352"/>
    </row>
    <row r="1619" spans="4:4" x14ac:dyDescent="0.25">
      <c r="D1619" s="352"/>
    </row>
    <row r="1620" spans="4:4" x14ac:dyDescent="0.25">
      <c r="D1620" s="352"/>
    </row>
    <row r="1621" spans="4:4" x14ac:dyDescent="0.25">
      <c r="D1621" s="352"/>
    </row>
    <row r="1622" spans="4:4" x14ac:dyDescent="0.25">
      <c r="D1622" s="352"/>
    </row>
    <row r="1623" spans="4:4" x14ac:dyDescent="0.25">
      <c r="D1623" s="352"/>
    </row>
    <row r="1624" spans="4:4" x14ac:dyDescent="0.25">
      <c r="D1624" s="352"/>
    </row>
    <row r="1625" spans="4:4" x14ac:dyDescent="0.25">
      <c r="D1625" s="352"/>
    </row>
    <row r="1626" spans="4:4" x14ac:dyDescent="0.25">
      <c r="D1626" s="352"/>
    </row>
    <row r="1627" spans="4:4" x14ac:dyDescent="0.25">
      <c r="D1627" s="352"/>
    </row>
    <row r="1628" spans="4:4" x14ac:dyDescent="0.25">
      <c r="D1628" s="352"/>
    </row>
    <row r="1629" spans="4:4" x14ac:dyDescent="0.25">
      <c r="D1629" s="352"/>
    </row>
    <row r="1630" spans="4:4" x14ac:dyDescent="0.25">
      <c r="D1630" s="352"/>
    </row>
    <row r="1631" spans="4:4" x14ac:dyDescent="0.25">
      <c r="D1631" s="352"/>
    </row>
    <row r="1632" spans="4:4" x14ac:dyDescent="0.25">
      <c r="D1632" s="352"/>
    </row>
    <row r="1633" spans="4:4" x14ac:dyDescent="0.25">
      <c r="D1633" s="352"/>
    </row>
    <row r="1634" spans="4:4" x14ac:dyDescent="0.25">
      <c r="D1634" s="352"/>
    </row>
    <row r="1635" spans="4:4" x14ac:dyDescent="0.25">
      <c r="D1635" s="352"/>
    </row>
    <row r="1636" spans="4:4" x14ac:dyDescent="0.25">
      <c r="D1636" s="352"/>
    </row>
    <row r="1637" spans="4:4" x14ac:dyDescent="0.25">
      <c r="D1637" s="352"/>
    </row>
    <row r="1638" spans="4:4" x14ac:dyDescent="0.25">
      <c r="D1638" s="352"/>
    </row>
    <row r="1639" spans="4:4" x14ac:dyDescent="0.25">
      <c r="D1639" s="352"/>
    </row>
    <row r="1640" spans="4:4" x14ac:dyDescent="0.25">
      <c r="D1640" s="352"/>
    </row>
    <row r="1641" spans="4:4" x14ac:dyDescent="0.25">
      <c r="D1641" s="352"/>
    </row>
    <row r="1642" spans="4:4" x14ac:dyDescent="0.25">
      <c r="D1642" s="352"/>
    </row>
    <row r="1643" spans="4:4" x14ac:dyDescent="0.25">
      <c r="D1643" s="352"/>
    </row>
    <row r="1644" spans="4:4" x14ac:dyDescent="0.25">
      <c r="D1644" s="352"/>
    </row>
    <row r="1645" spans="4:4" x14ac:dyDescent="0.25">
      <c r="D1645" s="352"/>
    </row>
    <row r="1646" spans="4:4" x14ac:dyDescent="0.25">
      <c r="D1646" s="352"/>
    </row>
    <row r="1647" spans="4:4" x14ac:dyDescent="0.25">
      <c r="D1647" s="352"/>
    </row>
    <row r="1648" spans="4:4" x14ac:dyDescent="0.25">
      <c r="D1648" s="352"/>
    </row>
    <row r="1649" spans="4:4" x14ac:dyDescent="0.25">
      <c r="D1649" s="352"/>
    </row>
    <row r="1650" spans="4:4" x14ac:dyDescent="0.25">
      <c r="D1650" s="352"/>
    </row>
    <row r="1651" spans="4:4" x14ac:dyDescent="0.25">
      <c r="D1651" s="352"/>
    </row>
    <row r="1652" spans="4:4" x14ac:dyDescent="0.25">
      <c r="D1652" s="352"/>
    </row>
    <row r="1653" spans="4:4" x14ac:dyDescent="0.25">
      <c r="D1653" s="352"/>
    </row>
    <row r="1654" spans="4:4" x14ac:dyDescent="0.25">
      <c r="D1654" s="352"/>
    </row>
    <row r="1655" spans="4:4" x14ac:dyDescent="0.25">
      <c r="D1655" s="352"/>
    </row>
    <row r="1656" spans="4:4" x14ac:dyDescent="0.25">
      <c r="D1656" s="352"/>
    </row>
    <row r="1657" spans="4:4" x14ac:dyDescent="0.25">
      <c r="D1657" s="352"/>
    </row>
    <row r="1658" spans="4:4" x14ac:dyDescent="0.25">
      <c r="D1658" s="352"/>
    </row>
    <row r="1659" spans="4:4" x14ac:dyDescent="0.25">
      <c r="D1659" s="352"/>
    </row>
    <row r="1660" spans="4:4" x14ac:dyDescent="0.25">
      <c r="D1660" s="352"/>
    </row>
    <row r="1661" spans="4:4" x14ac:dyDescent="0.25">
      <c r="D1661" s="352"/>
    </row>
    <row r="1662" spans="4:4" x14ac:dyDescent="0.25">
      <c r="D1662" s="352"/>
    </row>
    <row r="1663" spans="4:4" x14ac:dyDescent="0.25">
      <c r="D1663" s="352"/>
    </row>
    <row r="1664" spans="4:4" x14ac:dyDescent="0.25">
      <c r="D1664" s="352"/>
    </row>
    <row r="1665" spans="4:4" x14ac:dyDescent="0.25">
      <c r="D1665" s="352"/>
    </row>
    <row r="1666" spans="4:4" x14ac:dyDescent="0.25">
      <c r="D1666" s="352"/>
    </row>
    <row r="1667" spans="4:4" x14ac:dyDescent="0.25">
      <c r="D1667" s="352"/>
    </row>
    <row r="1668" spans="4:4" x14ac:dyDescent="0.25">
      <c r="D1668" s="352"/>
    </row>
    <row r="1669" spans="4:4" x14ac:dyDescent="0.25">
      <c r="D1669" s="352"/>
    </row>
    <row r="1670" spans="4:4" x14ac:dyDescent="0.25">
      <c r="D1670" s="352"/>
    </row>
    <row r="1671" spans="4:4" x14ac:dyDescent="0.25">
      <c r="D1671" s="352"/>
    </row>
    <row r="1672" spans="4:4" x14ac:dyDescent="0.25">
      <c r="D1672" s="352"/>
    </row>
    <row r="1673" spans="4:4" x14ac:dyDescent="0.25">
      <c r="D1673" s="352"/>
    </row>
    <row r="1674" spans="4:4" x14ac:dyDescent="0.25">
      <c r="D1674" s="352"/>
    </row>
    <row r="1675" spans="4:4" x14ac:dyDescent="0.25">
      <c r="D1675" s="352"/>
    </row>
    <row r="1676" spans="4:4" x14ac:dyDescent="0.25">
      <c r="D1676" s="352"/>
    </row>
    <row r="1677" spans="4:4" x14ac:dyDescent="0.25">
      <c r="D1677" s="352"/>
    </row>
    <row r="1678" spans="4:4" x14ac:dyDescent="0.25">
      <c r="D1678" s="352"/>
    </row>
    <row r="1679" spans="4:4" x14ac:dyDescent="0.25">
      <c r="D1679" s="352"/>
    </row>
    <row r="1680" spans="4:4" x14ac:dyDescent="0.25">
      <c r="D1680" s="352"/>
    </row>
    <row r="1681" spans="4:4" x14ac:dyDescent="0.25">
      <c r="D1681" s="352"/>
    </row>
    <row r="1682" spans="4:4" x14ac:dyDescent="0.25">
      <c r="D1682" s="352"/>
    </row>
    <row r="1683" spans="4:4" x14ac:dyDescent="0.25">
      <c r="D1683" s="352"/>
    </row>
    <row r="1684" spans="4:4" x14ac:dyDescent="0.25">
      <c r="D1684" s="352"/>
    </row>
    <row r="1685" spans="4:4" x14ac:dyDescent="0.25">
      <c r="D1685" s="352"/>
    </row>
    <row r="1686" spans="4:4" x14ac:dyDescent="0.25">
      <c r="D1686" s="352"/>
    </row>
    <row r="1687" spans="4:4" x14ac:dyDescent="0.25">
      <c r="D1687" s="352"/>
    </row>
    <row r="1688" spans="4:4" x14ac:dyDescent="0.25">
      <c r="D1688" s="352"/>
    </row>
    <row r="1689" spans="4:4" x14ac:dyDescent="0.25">
      <c r="D1689" s="352"/>
    </row>
    <row r="1690" spans="4:4" x14ac:dyDescent="0.25">
      <c r="D1690" s="352"/>
    </row>
    <row r="1691" spans="4:4" x14ac:dyDescent="0.25">
      <c r="D1691" s="352"/>
    </row>
    <row r="1692" spans="4:4" x14ac:dyDescent="0.25">
      <c r="D1692" s="352"/>
    </row>
    <row r="1693" spans="4:4" x14ac:dyDescent="0.25">
      <c r="D1693" s="352"/>
    </row>
    <row r="1694" spans="4:4" x14ac:dyDescent="0.25">
      <c r="D1694" s="352"/>
    </row>
    <row r="1695" spans="4:4" x14ac:dyDescent="0.25">
      <c r="D1695" s="352"/>
    </row>
    <row r="1696" spans="4:4" x14ac:dyDescent="0.25">
      <c r="D1696" s="352"/>
    </row>
    <row r="1697" spans="4:4" x14ac:dyDescent="0.25">
      <c r="D1697" s="352"/>
    </row>
    <row r="1698" spans="4:4" x14ac:dyDescent="0.25">
      <c r="D1698" s="352"/>
    </row>
    <row r="1699" spans="4:4" x14ac:dyDescent="0.25">
      <c r="D1699" s="352"/>
    </row>
    <row r="1700" spans="4:4" x14ac:dyDescent="0.25">
      <c r="D1700" s="352"/>
    </row>
    <row r="1701" spans="4:4" x14ac:dyDescent="0.25">
      <c r="D1701" s="352"/>
    </row>
    <row r="1702" spans="4:4" x14ac:dyDescent="0.25">
      <c r="D1702" s="352"/>
    </row>
    <row r="1703" spans="4:4" x14ac:dyDescent="0.25">
      <c r="D1703" s="352"/>
    </row>
    <row r="1704" spans="4:4" x14ac:dyDescent="0.25">
      <c r="D1704" s="352"/>
    </row>
    <row r="1705" spans="4:4" x14ac:dyDescent="0.25">
      <c r="D1705" s="352"/>
    </row>
    <row r="1706" spans="4:4" x14ac:dyDescent="0.25">
      <c r="D1706" s="352"/>
    </row>
    <row r="1707" spans="4:4" x14ac:dyDescent="0.25">
      <c r="D1707" s="352"/>
    </row>
    <row r="1708" spans="4:4" x14ac:dyDescent="0.25">
      <c r="D1708" s="352"/>
    </row>
    <row r="1709" spans="4:4" x14ac:dyDescent="0.25">
      <c r="D1709" s="352"/>
    </row>
    <row r="1710" spans="4:4" x14ac:dyDescent="0.25">
      <c r="D1710" s="352"/>
    </row>
    <row r="1711" spans="4:4" x14ac:dyDescent="0.25">
      <c r="D1711" s="352"/>
    </row>
    <row r="1712" spans="4:4" x14ac:dyDescent="0.25">
      <c r="D1712" s="352"/>
    </row>
    <row r="1713" spans="4:4" x14ac:dyDescent="0.25">
      <c r="D1713" s="352"/>
    </row>
    <row r="1714" spans="4:4" x14ac:dyDescent="0.25">
      <c r="D1714" s="352"/>
    </row>
    <row r="1715" spans="4:4" x14ac:dyDescent="0.25">
      <c r="D1715" s="352"/>
    </row>
    <row r="1716" spans="4:4" x14ac:dyDescent="0.25">
      <c r="D1716" s="352"/>
    </row>
    <row r="1717" spans="4:4" x14ac:dyDescent="0.25">
      <c r="D1717" s="352"/>
    </row>
    <row r="1718" spans="4:4" x14ac:dyDescent="0.25">
      <c r="D1718" s="352"/>
    </row>
    <row r="1719" spans="4:4" x14ac:dyDescent="0.25">
      <c r="D1719" s="352"/>
    </row>
    <row r="1720" spans="4:4" x14ac:dyDescent="0.25">
      <c r="D1720" s="352"/>
    </row>
    <row r="1721" spans="4:4" x14ac:dyDescent="0.25">
      <c r="D1721" s="352"/>
    </row>
    <row r="1722" spans="4:4" x14ac:dyDescent="0.25">
      <c r="D1722" s="352"/>
    </row>
    <row r="1723" spans="4:4" x14ac:dyDescent="0.25">
      <c r="D1723" s="352"/>
    </row>
    <row r="1724" spans="4:4" x14ac:dyDescent="0.25">
      <c r="D1724" s="352"/>
    </row>
    <row r="1725" spans="4:4" x14ac:dyDescent="0.25">
      <c r="D1725" s="352"/>
    </row>
    <row r="1726" spans="4:4" x14ac:dyDescent="0.25">
      <c r="D1726" s="352"/>
    </row>
    <row r="1727" spans="4:4" x14ac:dyDescent="0.25">
      <c r="D1727" s="352"/>
    </row>
    <row r="1728" spans="4:4" x14ac:dyDescent="0.25">
      <c r="D1728" s="352"/>
    </row>
    <row r="1729" spans="4:4" x14ac:dyDescent="0.25">
      <c r="D1729" s="352"/>
    </row>
    <row r="1730" spans="4:4" x14ac:dyDescent="0.25">
      <c r="D1730" s="352"/>
    </row>
    <row r="1731" spans="4:4" x14ac:dyDescent="0.25">
      <c r="D1731" s="352"/>
    </row>
    <row r="1732" spans="4:4" x14ac:dyDescent="0.25">
      <c r="D1732" s="352"/>
    </row>
    <row r="1733" spans="4:4" x14ac:dyDescent="0.25">
      <c r="D1733" s="352"/>
    </row>
    <row r="1734" spans="4:4" x14ac:dyDescent="0.25">
      <c r="D1734" s="352"/>
    </row>
    <row r="1735" spans="4:4" x14ac:dyDescent="0.25">
      <c r="D1735" s="352"/>
    </row>
    <row r="1736" spans="4:4" x14ac:dyDescent="0.25">
      <c r="D1736" s="352"/>
    </row>
    <row r="1737" spans="4:4" x14ac:dyDescent="0.25">
      <c r="D1737" s="352"/>
    </row>
    <row r="1738" spans="4:4" x14ac:dyDescent="0.25">
      <c r="D1738" s="352"/>
    </row>
    <row r="1739" spans="4:4" x14ac:dyDescent="0.25">
      <c r="D1739" s="352"/>
    </row>
    <row r="1740" spans="4:4" x14ac:dyDescent="0.25">
      <c r="D1740" s="352"/>
    </row>
    <row r="1741" spans="4:4" x14ac:dyDescent="0.25">
      <c r="D1741" s="352"/>
    </row>
    <row r="1742" spans="4:4" x14ac:dyDescent="0.25">
      <c r="D1742" s="352"/>
    </row>
    <row r="1743" spans="4:4" x14ac:dyDescent="0.25">
      <c r="D1743" s="352"/>
    </row>
    <row r="1744" spans="4:4" x14ac:dyDescent="0.25">
      <c r="D1744" s="352"/>
    </row>
    <row r="1745" spans="4:4" x14ac:dyDescent="0.25">
      <c r="D1745" s="352"/>
    </row>
    <row r="1746" spans="4:4" x14ac:dyDescent="0.25">
      <c r="D1746" s="352"/>
    </row>
    <row r="1747" spans="4:4" x14ac:dyDescent="0.25">
      <c r="D1747" s="352"/>
    </row>
    <row r="1748" spans="4:4" x14ac:dyDescent="0.25">
      <c r="D1748" s="352"/>
    </row>
    <row r="1749" spans="4:4" x14ac:dyDescent="0.25">
      <c r="D1749" s="352"/>
    </row>
    <row r="1750" spans="4:4" x14ac:dyDescent="0.25">
      <c r="D1750" s="352"/>
    </row>
    <row r="1751" spans="4:4" x14ac:dyDescent="0.25">
      <c r="D1751" s="352"/>
    </row>
    <row r="1752" spans="4:4" x14ac:dyDescent="0.25">
      <c r="D1752" s="352"/>
    </row>
    <row r="1753" spans="4:4" x14ac:dyDescent="0.25">
      <c r="D1753" s="352"/>
    </row>
    <row r="1754" spans="4:4" x14ac:dyDescent="0.25">
      <c r="D1754" s="352"/>
    </row>
    <row r="1755" spans="4:4" x14ac:dyDescent="0.25">
      <c r="D1755" s="352"/>
    </row>
    <row r="1756" spans="4:4" x14ac:dyDescent="0.25">
      <c r="D1756" s="352"/>
    </row>
    <row r="1757" spans="4:4" x14ac:dyDescent="0.25">
      <c r="D1757" s="352"/>
    </row>
    <row r="1758" spans="4:4" x14ac:dyDescent="0.25">
      <c r="D1758" s="352"/>
    </row>
    <row r="1759" spans="4:4" x14ac:dyDescent="0.25">
      <c r="D1759" s="352"/>
    </row>
    <row r="1760" spans="4:4" x14ac:dyDescent="0.25">
      <c r="D1760" s="352"/>
    </row>
    <row r="1761" spans="4:4" x14ac:dyDescent="0.25">
      <c r="D1761" s="352"/>
    </row>
    <row r="1762" spans="4:4" x14ac:dyDescent="0.25">
      <c r="D1762" s="352"/>
    </row>
    <row r="1763" spans="4:4" x14ac:dyDescent="0.25">
      <c r="D1763" s="352"/>
    </row>
    <row r="1764" spans="4:4" x14ac:dyDescent="0.25">
      <c r="D1764" s="352"/>
    </row>
    <row r="1765" spans="4:4" x14ac:dyDescent="0.25">
      <c r="D1765" s="352"/>
    </row>
    <row r="1766" spans="4:4" x14ac:dyDescent="0.25">
      <c r="D1766" s="352"/>
    </row>
    <row r="1767" spans="4:4" x14ac:dyDescent="0.25">
      <c r="D1767" s="352"/>
    </row>
    <row r="1768" spans="4:4" x14ac:dyDescent="0.25">
      <c r="D1768" s="352"/>
    </row>
    <row r="1769" spans="4:4" x14ac:dyDescent="0.25">
      <c r="D1769" s="352"/>
    </row>
    <row r="1770" spans="4:4" x14ac:dyDescent="0.25">
      <c r="D1770" s="352"/>
    </row>
    <row r="1771" spans="4:4" x14ac:dyDescent="0.25">
      <c r="D1771" s="352"/>
    </row>
    <row r="1772" spans="4:4" x14ac:dyDescent="0.25">
      <c r="D1772" s="352"/>
    </row>
    <row r="1773" spans="4:4" x14ac:dyDescent="0.25">
      <c r="D1773" s="352"/>
    </row>
    <row r="1774" spans="4:4" x14ac:dyDescent="0.25">
      <c r="D1774" s="352"/>
    </row>
    <row r="1775" spans="4:4" x14ac:dyDescent="0.25">
      <c r="D1775" s="352"/>
    </row>
    <row r="1776" spans="4:4" x14ac:dyDescent="0.25">
      <c r="D1776" s="352"/>
    </row>
    <row r="1777" spans="4:4" x14ac:dyDescent="0.25">
      <c r="D1777" s="352"/>
    </row>
    <row r="1778" spans="4:4" x14ac:dyDescent="0.25">
      <c r="D1778" s="352"/>
    </row>
    <row r="1779" spans="4:4" x14ac:dyDescent="0.25">
      <c r="D1779" s="352"/>
    </row>
    <row r="1780" spans="4:4" x14ac:dyDescent="0.25">
      <c r="D1780" s="352"/>
    </row>
    <row r="1781" spans="4:4" x14ac:dyDescent="0.25">
      <c r="D1781" s="352"/>
    </row>
    <row r="1782" spans="4:4" x14ac:dyDescent="0.25">
      <c r="D1782" s="352"/>
    </row>
    <row r="1783" spans="4:4" x14ac:dyDescent="0.25">
      <c r="D1783" s="352"/>
    </row>
    <row r="1784" spans="4:4" x14ac:dyDescent="0.25">
      <c r="D1784" s="352"/>
    </row>
    <row r="1785" spans="4:4" x14ac:dyDescent="0.25">
      <c r="D1785" s="352"/>
    </row>
    <row r="1786" spans="4:4" x14ac:dyDescent="0.25">
      <c r="D1786" s="352"/>
    </row>
    <row r="1787" spans="4:4" x14ac:dyDescent="0.25">
      <c r="D1787" s="352"/>
    </row>
    <row r="1788" spans="4:4" x14ac:dyDescent="0.25">
      <c r="D1788" s="352"/>
    </row>
    <row r="1789" spans="4:4" x14ac:dyDescent="0.25">
      <c r="D1789" s="352"/>
    </row>
    <row r="1790" spans="4:4" x14ac:dyDescent="0.25">
      <c r="D1790" s="352"/>
    </row>
    <row r="1791" spans="4:4" x14ac:dyDescent="0.25">
      <c r="D1791" s="352"/>
    </row>
    <row r="1792" spans="4:4" x14ac:dyDescent="0.25">
      <c r="D1792" s="352"/>
    </row>
    <row r="1793" spans="4:4" x14ac:dyDescent="0.25">
      <c r="D1793" s="352"/>
    </row>
    <row r="1794" spans="4:4" x14ac:dyDescent="0.25">
      <c r="D1794" s="352"/>
    </row>
    <row r="1795" spans="4:4" x14ac:dyDescent="0.25">
      <c r="D1795" s="352"/>
    </row>
    <row r="1796" spans="4:4" x14ac:dyDescent="0.25">
      <c r="D1796" s="352"/>
    </row>
    <row r="1797" spans="4:4" x14ac:dyDescent="0.25">
      <c r="D1797" s="352"/>
    </row>
    <row r="1798" spans="4:4" x14ac:dyDescent="0.25">
      <c r="D1798" s="352"/>
    </row>
    <row r="1799" spans="4:4" x14ac:dyDescent="0.25">
      <c r="D1799" s="352"/>
    </row>
    <row r="1800" spans="4:4" x14ac:dyDescent="0.25">
      <c r="D1800" s="352"/>
    </row>
    <row r="1801" spans="4:4" x14ac:dyDescent="0.25">
      <c r="D1801" s="352"/>
    </row>
    <row r="1802" spans="4:4" x14ac:dyDescent="0.25">
      <c r="D1802" s="352"/>
    </row>
    <row r="1803" spans="4:4" x14ac:dyDescent="0.25">
      <c r="D1803" s="352"/>
    </row>
    <row r="1804" spans="4:4" x14ac:dyDescent="0.25">
      <c r="D1804" s="352"/>
    </row>
    <row r="1805" spans="4:4" x14ac:dyDescent="0.25">
      <c r="D1805" s="352"/>
    </row>
    <row r="1806" spans="4:4" x14ac:dyDescent="0.25">
      <c r="D1806" s="352"/>
    </row>
    <row r="1807" spans="4:4" x14ac:dyDescent="0.25">
      <c r="D1807" s="352"/>
    </row>
    <row r="1808" spans="4:4" x14ac:dyDescent="0.25">
      <c r="D1808" s="352"/>
    </row>
    <row r="1809" spans="4:4" x14ac:dyDescent="0.25">
      <c r="D1809" s="352"/>
    </row>
    <row r="1810" spans="4:4" x14ac:dyDescent="0.25">
      <c r="D1810" s="352"/>
    </row>
    <row r="1811" spans="4:4" x14ac:dyDescent="0.25">
      <c r="D1811" s="352"/>
    </row>
    <row r="1812" spans="4:4" x14ac:dyDescent="0.25">
      <c r="D1812" s="352"/>
    </row>
    <row r="1813" spans="4:4" x14ac:dyDescent="0.25">
      <c r="D1813" s="352"/>
    </row>
    <row r="1814" spans="4:4" x14ac:dyDescent="0.25">
      <c r="D1814" s="352"/>
    </row>
    <row r="1815" spans="4:4" x14ac:dyDescent="0.25">
      <c r="D1815" s="352"/>
    </row>
    <row r="1816" spans="4:4" x14ac:dyDescent="0.25">
      <c r="D1816" s="352"/>
    </row>
    <row r="1817" spans="4:4" x14ac:dyDescent="0.25">
      <c r="D1817" s="352"/>
    </row>
    <row r="1818" spans="4:4" x14ac:dyDescent="0.25">
      <c r="D1818" s="352"/>
    </row>
    <row r="1819" spans="4:4" x14ac:dyDescent="0.25">
      <c r="D1819" s="352"/>
    </row>
    <row r="1820" spans="4:4" x14ac:dyDescent="0.25">
      <c r="D1820" s="352"/>
    </row>
    <row r="1821" spans="4:4" x14ac:dyDescent="0.25">
      <c r="D1821" s="352"/>
    </row>
    <row r="1822" spans="4:4" x14ac:dyDescent="0.25">
      <c r="D1822" s="352"/>
    </row>
    <row r="1823" spans="4:4" x14ac:dyDescent="0.25">
      <c r="D1823" s="352"/>
    </row>
    <row r="1824" spans="4:4" x14ac:dyDescent="0.25">
      <c r="D1824" s="352"/>
    </row>
    <row r="1825" spans="4:4" x14ac:dyDescent="0.25">
      <c r="D1825" s="352"/>
    </row>
    <row r="1826" spans="4:4" x14ac:dyDescent="0.25">
      <c r="D1826" s="352"/>
    </row>
    <row r="1827" spans="4:4" x14ac:dyDescent="0.25">
      <c r="D1827" s="352"/>
    </row>
    <row r="1828" spans="4:4" x14ac:dyDescent="0.25">
      <c r="D1828" s="352"/>
    </row>
    <row r="1829" spans="4:4" x14ac:dyDescent="0.25">
      <c r="D1829" s="352"/>
    </row>
    <row r="1830" spans="4:4" x14ac:dyDescent="0.25">
      <c r="D1830" s="352"/>
    </row>
    <row r="1831" spans="4:4" x14ac:dyDescent="0.25">
      <c r="D1831" s="352"/>
    </row>
    <row r="1832" spans="4:4" x14ac:dyDescent="0.25">
      <c r="D1832" s="352"/>
    </row>
    <row r="1833" spans="4:4" x14ac:dyDescent="0.25">
      <c r="D1833" s="352"/>
    </row>
    <row r="1834" spans="4:4" x14ac:dyDescent="0.25">
      <c r="D1834" s="352"/>
    </row>
    <row r="1835" spans="4:4" x14ac:dyDescent="0.25">
      <c r="D1835" s="352"/>
    </row>
    <row r="1836" spans="4:4" x14ac:dyDescent="0.25">
      <c r="D1836" s="352"/>
    </row>
    <row r="1837" spans="4:4" x14ac:dyDescent="0.25">
      <c r="D1837" s="352"/>
    </row>
    <row r="1838" spans="4:4" x14ac:dyDescent="0.25">
      <c r="D1838" s="352"/>
    </row>
    <row r="1839" spans="4:4" x14ac:dyDescent="0.25">
      <c r="D1839" s="352"/>
    </row>
    <row r="1840" spans="4:4" x14ac:dyDescent="0.25">
      <c r="D1840" s="352"/>
    </row>
    <row r="1841" spans="4:4" x14ac:dyDescent="0.25">
      <c r="D1841" s="352"/>
    </row>
    <row r="1842" spans="4:4" x14ac:dyDescent="0.25">
      <c r="D1842" s="352"/>
    </row>
    <row r="1843" spans="4:4" x14ac:dyDescent="0.25">
      <c r="D1843" s="352"/>
    </row>
    <row r="1844" spans="4:4" x14ac:dyDescent="0.25">
      <c r="D1844" s="352"/>
    </row>
    <row r="1845" spans="4:4" x14ac:dyDescent="0.25">
      <c r="D1845" s="352"/>
    </row>
    <row r="1846" spans="4:4" x14ac:dyDescent="0.25">
      <c r="D1846" s="352"/>
    </row>
    <row r="1847" spans="4:4" x14ac:dyDescent="0.25">
      <c r="D1847" s="352"/>
    </row>
    <row r="1848" spans="4:4" x14ac:dyDescent="0.25">
      <c r="D1848" s="352"/>
    </row>
    <row r="1849" spans="4:4" x14ac:dyDescent="0.25">
      <c r="D1849" s="352"/>
    </row>
    <row r="1850" spans="4:4" x14ac:dyDescent="0.25">
      <c r="D1850" s="352"/>
    </row>
    <row r="1851" spans="4:4" x14ac:dyDescent="0.25">
      <c r="D1851" s="352"/>
    </row>
    <row r="1852" spans="4:4" x14ac:dyDescent="0.25">
      <c r="D1852" s="352"/>
    </row>
    <row r="1853" spans="4:4" x14ac:dyDescent="0.25">
      <c r="D1853" s="352"/>
    </row>
    <row r="1854" spans="4:4" x14ac:dyDescent="0.25">
      <c r="D1854" s="352"/>
    </row>
    <row r="1855" spans="4:4" x14ac:dyDescent="0.25">
      <c r="D1855" s="352"/>
    </row>
    <row r="1856" spans="4:4" x14ac:dyDescent="0.25">
      <c r="D1856" s="352"/>
    </row>
    <row r="1857" spans="4:4" x14ac:dyDescent="0.25">
      <c r="D1857" s="352"/>
    </row>
    <row r="1858" spans="4:4" x14ac:dyDescent="0.25">
      <c r="D1858" s="352"/>
    </row>
    <row r="1859" spans="4:4" x14ac:dyDescent="0.25">
      <c r="D1859" s="352"/>
    </row>
    <row r="1860" spans="4:4" x14ac:dyDescent="0.25">
      <c r="D1860" s="352"/>
    </row>
    <row r="1861" spans="4:4" x14ac:dyDescent="0.25">
      <c r="D1861" s="352"/>
    </row>
    <row r="1862" spans="4:4" x14ac:dyDescent="0.25">
      <c r="D1862" s="352"/>
    </row>
    <row r="1863" spans="4:4" x14ac:dyDescent="0.25">
      <c r="D1863" s="352"/>
    </row>
    <row r="1864" spans="4:4" x14ac:dyDescent="0.25">
      <c r="D1864" s="352"/>
    </row>
    <row r="1865" spans="4:4" x14ac:dyDescent="0.25">
      <c r="D1865" s="352"/>
    </row>
    <row r="1866" spans="4:4" x14ac:dyDescent="0.25">
      <c r="D1866" s="352"/>
    </row>
    <row r="1867" spans="4:4" x14ac:dyDescent="0.25">
      <c r="D1867" s="352"/>
    </row>
    <row r="1868" spans="4:4" x14ac:dyDescent="0.25">
      <c r="D1868" s="352"/>
    </row>
    <row r="1869" spans="4:4" x14ac:dyDescent="0.25">
      <c r="D1869" s="352"/>
    </row>
    <row r="1870" spans="4:4" x14ac:dyDescent="0.25">
      <c r="D1870" s="352"/>
    </row>
    <row r="1871" spans="4:4" x14ac:dyDescent="0.25">
      <c r="D1871" s="352"/>
    </row>
    <row r="1872" spans="4:4" x14ac:dyDescent="0.25">
      <c r="D1872" s="352"/>
    </row>
    <row r="1873" spans="4:4" x14ac:dyDescent="0.25">
      <c r="D1873" s="352"/>
    </row>
    <row r="1874" spans="4:4" x14ac:dyDescent="0.25">
      <c r="D1874" s="352"/>
    </row>
    <row r="1875" spans="4:4" x14ac:dyDescent="0.25">
      <c r="D1875" s="352"/>
    </row>
    <row r="1876" spans="4:4" x14ac:dyDescent="0.25">
      <c r="D1876" s="352"/>
    </row>
    <row r="1877" spans="4:4" x14ac:dyDescent="0.25">
      <c r="D1877" s="352"/>
    </row>
    <row r="1878" spans="4:4" x14ac:dyDescent="0.25">
      <c r="D1878" s="352"/>
    </row>
    <row r="1879" spans="4:4" x14ac:dyDescent="0.25">
      <c r="D1879" s="352"/>
    </row>
    <row r="1880" spans="4:4" x14ac:dyDescent="0.25">
      <c r="D1880" s="352"/>
    </row>
    <row r="1881" spans="4:4" x14ac:dyDescent="0.25">
      <c r="D1881" s="352"/>
    </row>
    <row r="1882" spans="4:4" x14ac:dyDescent="0.25">
      <c r="D1882" s="352"/>
    </row>
    <row r="1883" spans="4:4" x14ac:dyDescent="0.25">
      <c r="D1883" s="352"/>
    </row>
    <row r="1884" spans="4:4" x14ac:dyDescent="0.25">
      <c r="D1884" s="352"/>
    </row>
    <row r="1885" spans="4:4" x14ac:dyDescent="0.25">
      <c r="D1885" s="352"/>
    </row>
    <row r="1886" spans="4:4" x14ac:dyDescent="0.25">
      <c r="D1886" s="352"/>
    </row>
    <row r="1887" spans="4:4" x14ac:dyDescent="0.25">
      <c r="D1887" s="352"/>
    </row>
    <row r="1888" spans="4:4" x14ac:dyDescent="0.25">
      <c r="D1888" s="352"/>
    </row>
    <row r="1889" spans="4:4" x14ac:dyDescent="0.25">
      <c r="D1889" s="352"/>
    </row>
    <row r="1890" spans="4:4" x14ac:dyDescent="0.25">
      <c r="D1890" s="352"/>
    </row>
    <row r="1891" spans="4:4" x14ac:dyDescent="0.25">
      <c r="D1891" s="352"/>
    </row>
    <row r="1892" spans="4:4" x14ac:dyDescent="0.25">
      <c r="D1892" s="352"/>
    </row>
    <row r="1893" spans="4:4" x14ac:dyDescent="0.25">
      <c r="D1893" s="352"/>
    </row>
    <row r="1894" spans="4:4" x14ac:dyDescent="0.25">
      <c r="D1894" s="352"/>
    </row>
    <row r="1895" spans="4:4" x14ac:dyDescent="0.25">
      <c r="D1895" s="352"/>
    </row>
    <row r="1896" spans="4:4" x14ac:dyDescent="0.25">
      <c r="D1896" s="352"/>
    </row>
    <row r="1897" spans="4:4" x14ac:dyDescent="0.25">
      <c r="D1897" s="352"/>
    </row>
    <row r="1898" spans="4:4" x14ac:dyDescent="0.25">
      <c r="D1898" s="352"/>
    </row>
    <row r="1899" spans="4:4" x14ac:dyDescent="0.25">
      <c r="D1899" s="352"/>
    </row>
    <row r="1900" spans="4:4" x14ac:dyDescent="0.25">
      <c r="D1900" s="352"/>
    </row>
    <row r="1901" spans="4:4" x14ac:dyDescent="0.25">
      <c r="D1901" s="352"/>
    </row>
    <row r="1902" spans="4:4" x14ac:dyDescent="0.25">
      <c r="D1902" s="352"/>
    </row>
    <row r="1903" spans="4:4" x14ac:dyDescent="0.25">
      <c r="D1903" s="352"/>
    </row>
    <row r="1904" spans="4:4" x14ac:dyDescent="0.25">
      <c r="D1904" s="352"/>
    </row>
    <row r="1905" spans="4:4" x14ac:dyDescent="0.25">
      <c r="D1905" s="352"/>
    </row>
    <row r="1906" spans="4:4" x14ac:dyDescent="0.25">
      <c r="D1906" s="352"/>
    </row>
    <row r="1907" spans="4:4" x14ac:dyDescent="0.25">
      <c r="D1907" s="352"/>
    </row>
    <row r="1908" spans="4:4" x14ac:dyDescent="0.25">
      <c r="D1908" s="352"/>
    </row>
    <row r="1909" spans="4:4" x14ac:dyDescent="0.25">
      <c r="D1909" s="352"/>
    </row>
    <row r="1910" spans="4:4" x14ac:dyDescent="0.25">
      <c r="D1910" s="352"/>
    </row>
    <row r="1911" spans="4:4" x14ac:dyDescent="0.25">
      <c r="D1911" s="352"/>
    </row>
    <row r="1912" spans="4:4" x14ac:dyDescent="0.25">
      <c r="D1912" s="352"/>
    </row>
    <row r="1913" spans="4:4" x14ac:dyDescent="0.25">
      <c r="D1913" s="352"/>
    </row>
    <row r="1914" spans="4:4" x14ac:dyDescent="0.25">
      <c r="D1914" s="352"/>
    </row>
    <row r="1915" spans="4:4" x14ac:dyDescent="0.25">
      <c r="D1915" s="352"/>
    </row>
    <row r="1916" spans="4:4" x14ac:dyDescent="0.25">
      <c r="D1916" s="352"/>
    </row>
    <row r="1917" spans="4:4" x14ac:dyDescent="0.25">
      <c r="D1917" s="352"/>
    </row>
    <row r="1918" spans="4:4" x14ac:dyDescent="0.25">
      <c r="D1918" s="352"/>
    </row>
    <row r="1919" spans="4:4" x14ac:dyDescent="0.25">
      <c r="D1919" s="352"/>
    </row>
    <row r="1920" spans="4:4" x14ac:dyDescent="0.25">
      <c r="D1920" s="352"/>
    </row>
    <row r="1921" spans="4:4" x14ac:dyDescent="0.25">
      <c r="D1921" s="352"/>
    </row>
    <row r="1922" spans="4:4" x14ac:dyDescent="0.25">
      <c r="D1922" s="352"/>
    </row>
    <row r="1923" spans="4:4" x14ac:dyDescent="0.25">
      <c r="D1923" s="352"/>
    </row>
    <row r="1924" spans="4:4" x14ac:dyDescent="0.25">
      <c r="D1924" s="352"/>
    </row>
    <row r="1925" spans="4:4" x14ac:dyDescent="0.25">
      <c r="D1925" s="352"/>
    </row>
    <row r="1926" spans="4:4" x14ac:dyDescent="0.25">
      <c r="D1926" s="352"/>
    </row>
    <row r="1927" spans="4:4" x14ac:dyDescent="0.25">
      <c r="D1927" s="352"/>
    </row>
    <row r="1928" spans="4:4" x14ac:dyDescent="0.25">
      <c r="D1928" s="352"/>
    </row>
    <row r="1929" spans="4:4" x14ac:dyDescent="0.25">
      <c r="D1929" s="352"/>
    </row>
    <row r="1930" spans="4:4" x14ac:dyDescent="0.25">
      <c r="D1930" s="352"/>
    </row>
    <row r="1931" spans="4:4" x14ac:dyDescent="0.25">
      <c r="D1931" s="352"/>
    </row>
    <row r="1932" spans="4:4" x14ac:dyDescent="0.25">
      <c r="D1932" s="352"/>
    </row>
    <row r="1933" spans="4:4" x14ac:dyDescent="0.25">
      <c r="D1933" s="352"/>
    </row>
    <row r="1934" spans="4:4" x14ac:dyDescent="0.25">
      <c r="D1934" s="352"/>
    </row>
    <row r="1935" spans="4:4" x14ac:dyDescent="0.25">
      <c r="D1935" s="352"/>
    </row>
    <row r="1936" spans="4:4" x14ac:dyDescent="0.25">
      <c r="D1936" s="352"/>
    </row>
    <row r="1937" spans="4:4" x14ac:dyDescent="0.25">
      <c r="D1937" s="352"/>
    </row>
    <row r="1938" spans="4:4" x14ac:dyDescent="0.25">
      <c r="D1938" s="352"/>
    </row>
    <row r="1939" spans="4:4" x14ac:dyDescent="0.25">
      <c r="D1939" s="352"/>
    </row>
    <row r="1940" spans="4:4" x14ac:dyDescent="0.25">
      <c r="D1940" s="352"/>
    </row>
    <row r="1941" spans="4:4" x14ac:dyDescent="0.25">
      <c r="D1941" s="352"/>
    </row>
    <row r="1942" spans="4:4" x14ac:dyDescent="0.25">
      <c r="D1942" s="352"/>
    </row>
    <row r="1943" spans="4:4" x14ac:dyDescent="0.25">
      <c r="D1943" s="352"/>
    </row>
    <row r="1944" spans="4:4" x14ac:dyDescent="0.25">
      <c r="D1944" s="352"/>
    </row>
    <row r="1945" spans="4:4" x14ac:dyDescent="0.25">
      <c r="D1945" s="352"/>
    </row>
    <row r="1946" spans="4:4" x14ac:dyDescent="0.25">
      <c r="D1946" s="352"/>
    </row>
    <row r="1947" spans="4:4" x14ac:dyDescent="0.25">
      <c r="D1947" s="352"/>
    </row>
    <row r="1948" spans="4:4" x14ac:dyDescent="0.25">
      <c r="D1948" s="352"/>
    </row>
    <row r="1949" spans="4:4" x14ac:dyDescent="0.25">
      <c r="D1949" s="352"/>
    </row>
    <row r="1950" spans="4:4" x14ac:dyDescent="0.25">
      <c r="D1950" s="352"/>
    </row>
    <row r="1951" spans="4:4" x14ac:dyDescent="0.25">
      <c r="D1951" s="352"/>
    </row>
    <row r="1952" spans="4:4" x14ac:dyDescent="0.25">
      <c r="D1952" s="352"/>
    </row>
    <row r="1953" spans="4:4" x14ac:dyDescent="0.25">
      <c r="D1953" s="352"/>
    </row>
    <row r="1954" spans="4:4" x14ac:dyDescent="0.25">
      <c r="D1954" s="352"/>
    </row>
    <row r="1955" spans="4:4" x14ac:dyDescent="0.25">
      <c r="D1955" s="352"/>
    </row>
    <row r="1956" spans="4:4" x14ac:dyDescent="0.25">
      <c r="D1956" s="352"/>
    </row>
    <row r="1957" spans="4:4" x14ac:dyDescent="0.25">
      <c r="D1957" s="352"/>
    </row>
    <row r="1958" spans="4:4" x14ac:dyDescent="0.25">
      <c r="D1958" s="352"/>
    </row>
    <row r="1959" spans="4:4" x14ac:dyDescent="0.25">
      <c r="D1959" s="352"/>
    </row>
    <row r="1960" spans="4:4" x14ac:dyDescent="0.25">
      <c r="D1960" s="352"/>
    </row>
    <row r="1961" spans="4:4" x14ac:dyDescent="0.25">
      <c r="D1961" s="352"/>
    </row>
    <row r="1962" spans="4:4" x14ac:dyDescent="0.25">
      <c r="D1962" s="352"/>
    </row>
    <row r="1963" spans="4:4" x14ac:dyDescent="0.25">
      <c r="D1963" s="352"/>
    </row>
    <row r="1964" spans="4:4" x14ac:dyDescent="0.25">
      <c r="D1964" s="352"/>
    </row>
    <row r="1965" spans="4:4" x14ac:dyDescent="0.25">
      <c r="D1965" s="352"/>
    </row>
    <row r="1966" spans="4:4" x14ac:dyDescent="0.25">
      <c r="D1966" s="352"/>
    </row>
    <row r="1967" spans="4:4" x14ac:dyDescent="0.25">
      <c r="D1967" s="352"/>
    </row>
    <row r="1968" spans="4:4" x14ac:dyDescent="0.25">
      <c r="D1968" s="352"/>
    </row>
    <row r="1969" spans="4:4" x14ac:dyDescent="0.25">
      <c r="D1969" s="352"/>
    </row>
    <row r="1970" spans="4:4" x14ac:dyDescent="0.25">
      <c r="D1970" s="352"/>
    </row>
    <row r="1971" spans="4:4" x14ac:dyDescent="0.25">
      <c r="D1971" s="352"/>
    </row>
    <row r="1972" spans="4:4" x14ac:dyDescent="0.25">
      <c r="D1972" s="352"/>
    </row>
    <row r="1973" spans="4:4" x14ac:dyDescent="0.25">
      <c r="D1973" s="352"/>
    </row>
    <row r="1974" spans="4:4" x14ac:dyDescent="0.25">
      <c r="D1974" s="352"/>
    </row>
    <row r="1975" spans="4:4" x14ac:dyDescent="0.25">
      <c r="D1975" s="352"/>
    </row>
    <row r="1976" spans="4:4" x14ac:dyDescent="0.25">
      <c r="D1976" s="352"/>
    </row>
    <row r="1977" spans="4:4" x14ac:dyDescent="0.25">
      <c r="D1977" s="352"/>
    </row>
    <row r="1978" spans="4:4" x14ac:dyDescent="0.25">
      <c r="D1978" s="352"/>
    </row>
    <row r="1979" spans="4:4" x14ac:dyDescent="0.25">
      <c r="D1979" s="352"/>
    </row>
    <row r="1980" spans="4:4" x14ac:dyDescent="0.25">
      <c r="D1980" s="352"/>
    </row>
    <row r="1981" spans="4:4" x14ac:dyDescent="0.25">
      <c r="D1981" s="352"/>
    </row>
    <row r="1982" spans="4:4" x14ac:dyDescent="0.25">
      <c r="D1982" s="352"/>
    </row>
    <row r="1983" spans="4:4" x14ac:dyDescent="0.25">
      <c r="D1983" s="352"/>
    </row>
    <row r="1984" spans="4:4" x14ac:dyDescent="0.25">
      <c r="D1984" s="352"/>
    </row>
    <row r="1985" spans="4:4" x14ac:dyDescent="0.25">
      <c r="D1985" s="352"/>
    </row>
    <row r="1986" spans="4:4" x14ac:dyDescent="0.25">
      <c r="D1986" s="352"/>
    </row>
    <row r="1987" spans="4:4" x14ac:dyDescent="0.25">
      <c r="D1987" s="352"/>
    </row>
    <row r="1988" spans="4:4" x14ac:dyDescent="0.25">
      <c r="D1988" s="352"/>
    </row>
    <row r="1989" spans="4:4" x14ac:dyDescent="0.25">
      <c r="D1989" s="352"/>
    </row>
    <row r="1990" spans="4:4" x14ac:dyDescent="0.25">
      <c r="D1990" s="352"/>
    </row>
    <row r="1991" spans="4:4" x14ac:dyDescent="0.25">
      <c r="D1991" s="352"/>
    </row>
    <row r="1992" spans="4:4" x14ac:dyDescent="0.25">
      <c r="D1992" s="352"/>
    </row>
    <row r="1993" spans="4:4" x14ac:dyDescent="0.25">
      <c r="D1993" s="352"/>
    </row>
    <row r="1994" spans="4:4" x14ac:dyDescent="0.25">
      <c r="D1994" s="352"/>
    </row>
    <row r="1995" spans="4:4" x14ac:dyDescent="0.25">
      <c r="D1995" s="352"/>
    </row>
    <row r="1996" spans="4:4" x14ac:dyDescent="0.25">
      <c r="D1996" s="352"/>
    </row>
    <row r="1997" spans="4:4" x14ac:dyDescent="0.25">
      <c r="D1997" s="352"/>
    </row>
    <row r="1998" spans="4:4" x14ac:dyDescent="0.25">
      <c r="D1998" s="352"/>
    </row>
    <row r="1999" spans="4:4" x14ac:dyDescent="0.25">
      <c r="D1999" s="352"/>
    </row>
    <row r="2000" spans="4:4" x14ac:dyDescent="0.25">
      <c r="D2000" s="352"/>
    </row>
    <row r="2001" spans="4:4" x14ac:dyDescent="0.25">
      <c r="D2001" s="352"/>
    </row>
    <row r="2002" spans="4:4" x14ac:dyDescent="0.25">
      <c r="D2002" s="352"/>
    </row>
    <row r="2003" spans="4:4" x14ac:dyDescent="0.25">
      <c r="D2003" s="352"/>
    </row>
    <row r="2004" spans="4:4" x14ac:dyDescent="0.25">
      <c r="D2004" s="352"/>
    </row>
    <row r="2005" spans="4:4" x14ac:dyDescent="0.25">
      <c r="D2005" s="352"/>
    </row>
    <row r="2006" spans="4:4" x14ac:dyDescent="0.25">
      <c r="D2006" s="352"/>
    </row>
    <row r="2007" spans="4:4" x14ac:dyDescent="0.25">
      <c r="D2007" s="352"/>
    </row>
    <row r="2008" spans="4:4" x14ac:dyDescent="0.25">
      <c r="D2008" s="352"/>
    </row>
    <row r="2009" spans="4:4" x14ac:dyDescent="0.25">
      <c r="D2009" s="352"/>
    </row>
    <row r="2010" spans="4:4" x14ac:dyDescent="0.25">
      <c r="D2010" s="352"/>
    </row>
    <row r="2011" spans="4:4" x14ac:dyDescent="0.25">
      <c r="D2011" s="352"/>
    </row>
    <row r="2012" spans="4:4" x14ac:dyDescent="0.25">
      <c r="D2012" s="352"/>
    </row>
    <row r="2013" spans="4:4" x14ac:dyDescent="0.25">
      <c r="D2013" s="352"/>
    </row>
    <row r="2014" spans="4:4" x14ac:dyDescent="0.25">
      <c r="D2014" s="352"/>
    </row>
    <row r="2015" spans="4:4" x14ac:dyDescent="0.25">
      <c r="D2015" s="352"/>
    </row>
    <row r="2016" spans="4:4" x14ac:dyDescent="0.25">
      <c r="D2016" s="352"/>
    </row>
    <row r="2017" spans="4:4" x14ac:dyDescent="0.25">
      <c r="D2017" s="352"/>
    </row>
    <row r="2018" spans="4:4" x14ac:dyDescent="0.25">
      <c r="D2018" s="352"/>
    </row>
    <row r="2019" spans="4:4" x14ac:dyDescent="0.25">
      <c r="D2019" s="352"/>
    </row>
    <row r="2020" spans="4:4" x14ac:dyDescent="0.25">
      <c r="D2020" s="352"/>
    </row>
    <row r="2021" spans="4:4" x14ac:dyDescent="0.25">
      <c r="D2021" s="352"/>
    </row>
    <row r="2022" spans="4:4" x14ac:dyDescent="0.25">
      <c r="D2022" s="352"/>
    </row>
    <row r="2023" spans="4:4" x14ac:dyDescent="0.25">
      <c r="D2023" s="352"/>
    </row>
    <row r="2024" spans="4:4" x14ac:dyDescent="0.25">
      <c r="D2024" s="352"/>
    </row>
    <row r="2025" spans="4:4" x14ac:dyDescent="0.25">
      <c r="D2025" s="352"/>
    </row>
    <row r="2026" spans="4:4" x14ac:dyDescent="0.25">
      <c r="D2026" s="352"/>
    </row>
    <row r="2027" spans="4:4" x14ac:dyDescent="0.25">
      <c r="D2027" s="352"/>
    </row>
    <row r="2028" spans="4:4" x14ac:dyDescent="0.25">
      <c r="D2028" s="352"/>
    </row>
    <row r="2029" spans="4:4" x14ac:dyDescent="0.25">
      <c r="D2029" s="352"/>
    </row>
    <row r="2030" spans="4:4" x14ac:dyDescent="0.25">
      <c r="D2030" s="352"/>
    </row>
    <row r="2031" spans="4:4" x14ac:dyDescent="0.25">
      <c r="D2031" s="352"/>
    </row>
    <row r="2032" spans="4:4" x14ac:dyDescent="0.25">
      <c r="D2032" s="352"/>
    </row>
    <row r="2033" spans="4:4" x14ac:dyDescent="0.25">
      <c r="D2033" s="352"/>
    </row>
    <row r="2034" spans="4:4" x14ac:dyDescent="0.25">
      <c r="D2034" s="352"/>
    </row>
    <row r="2035" spans="4:4" x14ac:dyDescent="0.25">
      <c r="D2035" s="352"/>
    </row>
    <row r="2036" spans="4:4" x14ac:dyDescent="0.25">
      <c r="D2036" s="352"/>
    </row>
    <row r="2037" spans="4:4" x14ac:dyDescent="0.25">
      <c r="D2037" s="352"/>
    </row>
    <row r="2038" spans="4:4" x14ac:dyDescent="0.25">
      <c r="D2038" s="352"/>
    </row>
    <row r="2039" spans="4:4" x14ac:dyDescent="0.25">
      <c r="D2039" s="352"/>
    </row>
    <row r="2040" spans="4:4" x14ac:dyDescent="0.25">
      <c r="D2040" s="352"/>
    </row>
    <row r="2041" spans="4:4" x14ac:dyDescent="0.25">
      <c r="D2041" s="352"/>
    </row>
    <row r="2042" spans="4:4" x14ac:dyDescent="0.25">
      <c r="D2042" s="352"/>
    </row>
    <row r="2043" spans="4:4" x14ac:dyDescent="0.25">
      <c r="D2043" s="352"/>
    </row>
    <row r="2044" spans="4:4" x14ac:dyDescent="0.25">
      <c r="D2044" s="352"/>
    </row>
    <row r="2045" spans="4:4" x14ac:dyDescent="0.25">
      <c r="D2045" s="352"/>
    </row>
    <row r="2046" spans="4:4" x14ac:dyDescent="0.25">
      <c r="D2046" s="352"/>
    </row>
    <row r="2047" spans="4:4" x14ac:dyDescent="0.25">
      <c r="D2047" s="352"/>
    </row>
    <row r="2048" spans="4:4" x14ac:dyDescent="0.25">
      <c r="D2048" s="352"/>
    </row>
    <row r="2049" spans="4:4" x14ac:dyDescent="0.25">
      <c r="D2049" s="352"/>
    </row>
    <row r="2050" spans="4:4" x14ac:dyDescent="0.25">
      <c r="D2050" s="352"/>
    </row>
    <row r="2051" spans="4:4" x14ac:dyDescent="0.25">
      <c r="D2051" s="352"/>
    </row>
    <row r="2052" spans="4:4" x14ac:dyDescent="0.25">
      <c r="D2052" s="352"/>
    </row>
    <row r="2053" spans="4:4" x14ac:dyDescent="0.25">
      <c r="D2053" s="352"/>
    </row>
    <row r="2054" spans="4:4" x14ac:dyDescent="0.25">
      <c r="D2054" s="352"/>
    </row>
    <row r="2055" spans="4:4" x14ac:dyDescent="0.25">
      <c r="D2055" s="352"/>
    </row>
    <row r="2056" spans="4:4" x14ac:dyDescent="0.25">
      <c r="D2056" s="352"/>
    </row>
    <row r="2057" spans="4:4" x14ac:dyDescent="0.25">
      <c r="D2057" s="352"/>
    </row>
    <row r="2058" spans="4:4" x14ac:dyDescent="0.25">
      <c r="D2058" s="352"/>
    </row>
    <row r="2059" spans="4:4" x14ac:dyDescent="0.25">
      <c r="D2059" s="352"/>
    </row>
    <row r="2060" spans="4:4" x14ac:dyDescent="0.25">
      <c r="D2060" s="352"/>
    </row>
    <row r="2061" spans="4:4" x14ac:dyDescent="0.25">
      <c r="D2061" s="352"/>
    </row>
    <row r="2062" spans="4:4" x14ac:dyDescent="0.25">
      <c r="D2062" s="352"/>
    </row>
    <row r="2063" spans="4:4" x14ac:dyDescent="0.25">
      <c r="D2063" s="352"/>
    </row>
    <row r="2064" spans="4:4" x14ac:dyDescent="0.25">
      <c r="D2064" s="352"/>
    </row>
    <row r="2065" spans="4:4" x14ac:dyDescent="0.25">
      <c r="D2065" s="352"/>
    </row>
    <row r="2066" spans="4:4" x14ac:dyDescent="0.25">
      <c r="D2066" s="352"/>
    </row>
    <row r="2067" spans="4:4" x14ac:dyDescent="0.25">
      <c r="D2067" s="352"/>
    </row>
    <row r="2068" spans="4:4" x14ac:dyDescent="0.25">
      <c r="D2068" s="352"/>
    </row>
    <row r="2069" spans="4:4" x14ac:dyDescent="0.25">
      <c r="D2069" s="352"/>
    </row>
    <row r="2070" spans="4:4" x14ac:dyDescent="0.25">
      <c r="D2070" s="352"/>
    </row>
    <row r="2071" spans="4:4" x14ac:dyDescent="0.25">
      <c r="D2071" s="352"/>
    </row>
    <row r="2072" spans="4:4" x14ac:dyDescent="0.25">
      <c r="D2072" s="352"/>
    </row>
    <row r="2073" spans="4:4" x14ac:dyDescent="0.25">
      <c r="D2073" s="352"/>
    </row>
    <row r="2074" spans="4:4" x14ac:dyDescent="0.25">
      <c r="D2074" s="352"/>
    </row>
    <row r="2075" spans="4:4" x14ac:dyDescent="0.25">
      <c r="D2075" s="352"/>
    </row>
    <row r="2076" spans="4:4" x14ac:dyDescent="0.25">
      <c r="D2076" s="352"/>
    </row>
    <row r="2077" spans="4:4" x14ac:dyDescent="0.25">
      <c r="D2077" s="352"/>
    </row>
    <row r="2078" spans="4:4" x14ac:dyDescent="0.25">
      <c r="D2078" s="352"/>
    </row>
    <row r="2079" spans="4:4" x14ac:dyDescent="0.25">
      <c r="D2079" s="352"/>
    </row>
    <row r="2080" spans="4:4" x14ac:dyDescent="0.25">
      <c r="D2080" s="352"/>
    </row>
    <row r="2081" spans="4:4" x14ac:dyDescent="0.25">
      <c r="D2081" s="352"/>
    </row>
    <row r="2082" spans="4:4" x14ac:dyDescent="0.25">
      <c r="D2082" s="352"/>
    </row>
    <row r="2083" spans="4:4" x14ac:dyDescent="0.25">
      <c r="D2083" s="352"/>
    </row>
    <row r="2084" spans="4:4" x14ac:dyDescent="0.25">
      <c r="D2084" s="352"/>
    </row>
    <row r="2085" spans="4:4" x14ac:dyDescent="0.25">
      <c r="D2085" s="352"/>
    </row>
    <row r="2086" spans="4:4" x14ac:dyDescent="0.25">
      <c r="D2086" s="352"/>
    </row>
    <row r="2087" spans="4:4" x14ac:dyDescent="0.25">
      <c r="D2087" s="352"/>
    </row>
    <row r="2088" spans="4:4" x14ac:dyDescent="0.25">
      <c r="D2088" s="352"/>
    </row>
    <row r="2089" spans="4:4" x14ac:dyDescent="0.25">
      <c r="D2089" s="352"/>
    </row>
    <row r="2090" spans="4:4" x14ac:dyDescent="0.25">
      <c r="D2090" s="352"/>
    </row>
    <row r="2091" spans="4:4" x14ac:dyDescent="0.25">
      <c r="D2091" s="352"/>
    </row>
    <row r="2092" spans="4:4" x14ac:dyDescent="0.25">
      <c r="D2092" s="352"/>
    </row>
    <row r="2093" spans="4:4" x14ac:dyDescent="0.25">
      <c r="D2093" s="352"/>
    </row>
    <row r="2094" spans="4:4" x14ac:dyDescent="0.25">
      <c r="D2094" s="352"/>
    </row>
    <row r="2095" spans="4:4" x14ac:dyDescent="0.25">
      <c r="D2095" s="352"/>
    </row>
    <row r="2096" spans="4:4" x14ac:dyDescent="0.25">
      <c r="D2096" s="352"/>
    </row>
    <row r="2097" spans="4:4" x14ac:dyDescent="0.25">
      <c r="D2097" s="352"/>
    </row>
    <row r="2098" spans="4:4" x14ac:dyDescent="0.25">
      <c r="D2098" s="352"/>
    </row>
    <row r="2099" spans="4:4" x14ac:dyDescent="0.25">
      <c r="D2099" s="352"/>
    </row>
    <row r="2100" spans="4:4" x14ac:dyDescent="0.25">
      <c r="D2100" s="352"/>
    </row>
    <row r="2101" spans="4:4" x14ac:dyDescent="0.25">
      <c r="D2101" s="352"/>
    </row>
    <row r="2102" spans="4:4" x14ac:dyDescent="0.25">
      <c r="D2102" s="352"/>
    </row>
    <row r="2103" spans="4:4" x14ac:dyDescent="0.25">
      <c r="D2103" s="352"/>
    </row>
    <row r="2104" spans="4:4" x14ac:dyDescent="0.25">
      <c r="D2104" s="352"/>
    </row>
    <row r="2105" spans="4:4" x14ac:dyDescent="0.25">
      <c r="D2105" s="352"/>
    </row>
    <row r="2106" spans="4:4" x14ac:dyDescent="0.25">
      <c r="D2106" s="352"/>
    </row>
    <row r="2107" spans="4:4" x14ac:dyDescent="0.25">
      <c r="D2107" s="352"/>
    </row>
    <row r="2108" spans="4:4" x14ac:dyDescent="0.25">
      <c r="D2108" s="352"/>
    </row>
    <row r="2109" spans="4:4" x14ac:dyDescent="0.25">
      <c r="D2109" s="352"/>
    </row>
    <row r="2110" spans="4:4" x14ac:dyDescent="0.25">
      <c r="D2110" s="352"/>
    </row>
    <row r="2111" spans="4:4" x14ac:dyDescent="0.25">
      <c r="D2111" s="352"/>
    </row>
    <row r="2112" spans="4:4" x14ac:dyDescent="0.25">
      <c r="D2112" s="352"/>
    </row>
    <row r="2113" spans="4:4" x14ac:dyDescent="0.25">
      <c r="D2113" s="352"/>
    </row>
    <row r="2114" spans="4:4" x14ac:dyDescent="0.25">
      <c r="D2114" s="352"/>
    </row>
    <row r="2115" spans="4:4" x14ac:dyDescent="0.25">
      <c r="D2115" s="352"/>
    </row>
    <row r="2116" spans="4:4" x14ac:dyDescent="0.25">
      <c r="D2116" s="352"/>
    </row>
    <row r="2117" spans="4:4" x14ac:dyDescent="0.25">
      <c r="D2117" s="352"/>
    </row>
    <row r="2118" spans="4:4" x14ac:dyDescent="0.25">
      <c r="D2118" s="352"/>
    </row>
    <row r="2119" spans="4:4" x14ac:dyDescent="0.25">
      <c r="D2119" s="352"/>
    </row>
    <row r="2120" spans="4:4" x14ac:dyDescent="0.25">
      <c r="D2120" s="352"/>
    </row>
    <row r="2121" spans="4:4" x14ac:dyDescent="0.25">
      <c r="D2121" s="352"/>
    </row>
    <row r="2122" spans="4:4" x14ac:dyDescent="0.25">
      <c r="D2122" s="352"/>
    </row>
    <row r="2123" spans="4:4" x14ac:dyDescent="0.25">
      <c r="D2123" s="352"/>
    </row>
    <row r="2124" spans="4:4" x14ac:dyDescent="0.25">
      <c r="D2124" s="352"/>
    </row>
    <row r="2125" spans="4:4" x14ac:dyDescent="0.25">
      <c r="D2125" s="352"/>
    </row>
    <row r="2126" spans="4:4" x14ac:dyDescent="0.25">
      <c r="D2126" s="352"/>
    </row>
    <row r="2127" spans="4:4" x14ac:dyDescent="0.25">
      <c r="D2127" s="352"/>
    </row>
    <row r="2128" spans="4:4" x14ac:dyDescent="0.25">
      <c r="D2128" s="352"/>
    </row>
    <row r="2129" spans="4:4" x14ac:dyDescent="0.25">
      <c r="D2129" s="352"/>
    </row>
    <row r="2130" spans="4:4" x14ac:dyDescent="0.25">
      <c r="D2130" s="352"/>
    </row>
    <row r="2131" spans="4:4" x14ac:dyDescent="0.25">
      <c r="D2131" s="352"/>
    </row>
    <row r="2132" spans="4:4" x14ac:dyDescent="0.25">
      <c r="D2132" s="352"/>
    </row>
    <row r="2133" spans="4:4" x14ac:dyDescent="0.25">
      <c r="D2133" s="352"/>
    </row>
    <row r="2134" spans="4:4" x14ac:dyDescent="0.25">
      <c r="D2134" s="352"/>
    </row>
    <row r="2135" spans="4:4" x14ac:dyDescent="0.25">
      <c r="D2135" s="352"/>
    </row>
    <row r="2136" spans="4:4" x14ac:dyDescent="0.25">
      <c r="D2136" s="352"/>
    </row>
    <row r="2137" spans="4:4" x14ac:dyDescent="0.25">
      <c r="D2137" s="352"/>
    </row>
    <row r="2138" spans="4:4" x14ac:dyDescent="0.25">
      <c r="D2138" s="352"/>
    </row>
    <row r="2139" spans="4:4" x14ac:dyDescent="0.25">
      <c r="D2139" s="352"/>
    </row>
    <row r="2140" spans="4:4" x14ac:dyDescent="0.25">
      <c r="D2140" s="352"/>
    </row>
    <row r="2141" spans="4:4" x14ac:dyDescent="0.25">
      <c r="D2141" s="352"/>
    </row>
    <row r="2142" spans="4:4" x14ac:dyDescent="0.25">
      <c r="D2142" s="352"/>
    </row>
    <row r="2143" spans="4:4" x14ac:dyDescent="0.25">
      <c r="D2143" s="352"/>
    </row>
    <row r="2144" spans="4:4" x14ac:dyDescent="0.25">
      <c r="D2144" s="352"/>
    </row>
    <row r="2145" spans="4:4" x14ac:dyDescent="0.25">
      <c r="D2145" s="352"/>
    </row>
    <row r="2146" spans="4:4" x14ac:dyDescent="0.25">
      <c r="D2146" s="352"/>
    </row>
    <row r="2147" spans="4:4" x14ac:dyDescent="0.25">
      <c r="D2147" s="352"/>
    </row>
    <row r="2148" spans="4:4" x14ac:dyDescent="0.25">
      <c r="D2148" s="352"/>
    </row>
    <row r="2149" spans="4:4" x14ac:dyDescent="0.25">
      <c r="D2149" s="352"/>
    </row>
    <row r="2150" spans="4:4" x14ac:dyDescent="0.25">
      <c r="D2150" s="352"/>
    </row>
    <row r="2151" spans="4:4" x14ac:dyDescent="0.25">
      <c r="D2151" s="352"/>
    </row>
    <row r="2152" spans="4:4" x14ac:dyDescent="0.25">
      <c r="D2152" s="352"/>
    </row>
    <row r="2153" spans="4:4" x14ac:dyDescent="0.25">
      <c r="D2153" s="352"/>
    </row>
    <row r="2154" spans="4:4" x14ac:dyDescent="0.25">
      <c r="D2154" s="352"/>
    </row>
    <row r="2155" spans="4:4" x14ac:dyDescent="0.25">
      <c r="D2155" s="352"/>
    </row>
    <row r="2156" spans="4:4" x14ac:dyDescent="0.25">
      <c r="D2156" s="352"/>
    </row>
    <row r="2157" spans="4:4" x14ac:dyDescent="0.25">
      <c r="D2157" s="352"/>
    </row>
    <row r="2158" spans="4:4" x14ac:dyDescent="0.25">
      <c r="D2158" s="352"/>
    </row>
    <row r="2159" spans="4:4" x14ac:dyDescent="0.25">
      <c r="D2159" s="352"/>
    </row>
    <row r="2160" spans="4:4" x14ac:dyDescent="0.25">
      <c r="D2160" s="352"/>
    </row>
    <row r="2161" spans="4:4" x14ac:dyDescent="0.25">
      <c r="D2161" s="352"/>
    </row>
    <row r="2162" spans="4:4" x14ac:dyDescent="0.25">
      <c r="D2162" s="352"/>
    </row>
    <row r="2163" spans="4:4" x14ac:dyDescent="0.25">
      <c r="D2163" s="352"/>
    </row>
    <row r="2164" spans="4:4" x14ac:dyDescent="0.25">
      <c r="D2164" s="352"/>
    </row>
    <row r="2165" spans="4:4" x14ac:dyDescent="0.25">
      <c r="D2165" s="352"/>
    </row>
    <row r="2166" spans="4:4" x14ac:dyDescent="0.25">
      <c r="D2166" s="352"/>
    </row>
    <row r="2167" spans="4:4" x14ac:dyDescent="0.25">
      <c r="D2167" s="352"/>
    </row>
    <row r="2168" spans="4:4" x14ac:dyDescent="0.25">
      <c r="D2168" s="352"/>
    </row>
    <row r="2169" spans="4:4" x14ac:dyDescent="0.25">
      <c r="D2169" s="352"/>
    </row>
    <row r="2170" spans="4:4" x14ac:dyDescent="0.25">
      <c r="D2170" s="352"/>
    </row>
    <row r="2171" spans="4:4" x14ac:dyDescent="0.25">
      <c r="D2171" s="352"/>
    </row>
    <row r="2172" spans="4:4" x14ac:dyDescent="0.25">
      <c r="D2172" s="352"/>
    </row>
    <row r="2173" spans="4:4" x14ac:dyDescent="0.25">
      <c r="D2173" s="352"/>
    </row>
    <row r="2174" spans="4:4" x14ac:dyDescent="0.25">
      <c r="D2174" s="352"/>
    </row>
    <row r="2175" spans="4:4" x14ac:dyDescent="0.25">
      <c r="D2175" s="352"/>
    </row>
    <row r="2176" spans="4:4" x14ac:dyDescent="0.25">
      <c r="D2176" s="352"/>
    </row>
    <row r="2177" spans="4:4" x14ac:dyDescent="0.25">
      <c r="D2177" s="352"/>
    </row>
    <row r="2178" spans="4:4" x14ac:dyDescent="0.25">
      <c r="D2178" s="352"/>
    </row>
    <row r="2179" spans="4:4" x14ac:dyDescent="0.25">
      <c r="D2179" s="352"/>
    </row>
    <row r="2180" spans="4:4" x14ac:dyDescent="0.25">
      <c r="D2180" s="352"/>
    </row>
    <row r="2181" spans="4:4" x14ac:dyDescent="0.25">
      <c r="D2181" s="352"/>
    </row>
    <row r="2182" spans="4:4" x14ac:dyDescent="0.25">
      <c r="D2182" s="352"/>
    </row>
    <row r="2183" spans="4:4" x14ac:dyDescent="0.25">
      <c r="D2183" s="352"/>
    </row>
    <row r="2184" spans="4:4" x14ac:dyDescent="0.25">
      <c r="D2184" s="352"/>
    </row>
    <row r="2185" spans="4:4" x14ac:dyDescent="0.25">
      <c r="D2185" s="352"/>
    </row>
    <row r="2186" spans="4:4" x14ac:dyDescent="0.25">
      <c r="D2186" s="352"/>
    </row>
    <row r="2187" spans="4:4" x14ac:dyDescent="0.25">
      <c r="D2187" s="352"/>
    </row>
    <row r="2188" spans="4:4" x14ac:dyDescent="0.25">
      <c r="D2188" s="352"/>
    </row>
    <row r="2189" spans="4:4" x14ac:dyDescent="0.25">
      <c r="D2189" s="352"/>
    </row>
    <row r="2190" spans="4:4" x14ac:dyDescent="0.25">
      <c r="D2190" s="352"/>
    </row>
    <row r="2191" spans="4:4" x14ac:dyDescent="0.25">
      <c r="D2191" s="352"/>
    </row>
    <row r="2192" spans="4:4" x14ac:dyDescent="0.25">
      <c r="D2192" s="352"/>
    </row>
    <row r="2193" spans="4:4" x14ac:dyDescent="0.25">
      <c r="D2193" s="352"/>
    </row>
    <row r="2194" spans="4:4" x14ac:dyDescent="0.25">
      <c r="D2194" s="352"/>
    </row>
    <row r="2195" spans="4:4" x14ac:dyDescent="0.25">
      <c r="D2195" s="352"/>
    </row>
    <row r="2196" spans="4:4" x14ac:dyDescent="0.25">
      <c r="D2196" s="352"/>
    </row>
    <row r="2197" spans="4:4" x14ac:dyDescent="0.25">
      <c r="D2197" s="352"/>
    </row>
    <row r="2198" spans="4:4" x14ac:dyDescent="0.25">
      <c r="D2198" s="352"/>
    </row>
    <row r="2199" spans="4:4" x14ac:dyDescent="0.25">
      <c r="D2199" s="352"/>
    </row>
    <row r="2200" spans="4:4" x14ac:dyDescent="0.25">
      <c r="D2200" s="352"/>
    </row>
    <row r="2201" spans="4:4" x14ac:dyDescent="0.25">
      <c r="D2201" s="352"/>
    </row>
    <row r="2202" spans="4:4" x14ac:dyDescent="0.25">
      <c r="D2202" s="352"/>
    </row>
    <row r="2203" spans="4:4" x14ac:dyDescent="0.25">
      <c r="D2203" s="352"/>
    </row>
    <row r="2204" spans="4:4" x14ac:dyDescent="0.25">
      <c r="D2204" s="352"/>
    </row>
    <row r="2205" spans="4:4" x14ac:dyDescent="0.25">
      <c r="D2205" s="352"/>
    </row>
    <row r="2206" spans="4:4" x14ac:dyDescent="0.25">
      <c r="D2206" s="352"/>
    </row>
    <row r="2207" spans="4:4" x14ac:dyDescent="0.25">
      <c r="D2207" s="352"/>
    </row>
    <row r="2208" spans="4:4" x14ac:dyDescent="0.25">
      <c r="D2208" s="352"/>
    </row>
    <row r="2209" spans="4:4" x14ac:dyDescent="0.25">
      <c r="D2209" s="352"/>
    </row>
    <row r="2210" spans="4:4" x14ac:dyDescent="0.25">
      <c r="D2210" s="352"/>
    </row>
    <row r="2211" spans="4:4" x14ac:dyDescent="0.25">
      <c r="D2211" s="352"/>
    </row>
    <row r="2212" spans="4:4" x14ac:dyDescent="0.25">
      <c r="D2212" s="352"/>
    </row>
    <row r="2213" spans="4:4" x14ac:dyDescent="0.25">
      <c r="D2213" s="352"/>
    </row>
    <row r="2214" spans="4:4" x14ac:dyDescent="0.25">
      <c r="D2214" s="352"/>
    </row>
    <row r="2215" spans="4:4" x14ac:dyDescent="0.25">
      <c r="D2215" s="352"/>
    </row>
    <row r="2216" spans="4:4" x14ac:dyDescent="0.25">
      <c r="D2216" s="352"/>
    </row>
    <row r="2217" spans="4:4" x14ac:dyDescent="0.25">
      <c r="D2217" s="352"/>
    </row>
    <row r="2218" spans="4:4" x14ac:dyDescent="0.25">
      <c r="D2218" s="352"/>
    </row>
    <row r="2219" spans="4:4" x14ac:dyDescent="0.25">
      <c r="D2219" s="352"/>
    </row>
    <row r="2220" spans="4:4" x14ac:dyDescent="0.25">
      <c r="D2220" s="352"/>
    </row>
    <row r="2221" spans="4:4" x14ac:dyDescent="0.25">
      <c r="D2221" s="352"/>
    </row>
    <row r="2222" spans="4:4" x14ac:dyDescent="0.25">
      <c r="D2222" s="352"/>
    </row>
    <row r="2223" spans="4:4" x14ac:dyDescent="0.25">
      <c r="D2223" s="352"/>
    </row>
    <row r="2224" spans="4:4" x14ac:dyDescent="0.25">
      <c r="D2224" s="352"/>
    </row>
    <row r="2225" spans="4:4" x14ac:dyDescent="0.25">
      <c r="D2225" s="352"/>
    </row>
    <row r="2226" spans="4:4" x14ac:dyDescent="0.25">
      <c r="D2226" s="352"/>
    </row>
    <row r="2227" spans="4:4" x14ac:dyDescent="0.25">
      <c r="D2227" s="352"/>
    </row>
    <row r="2228" spans="4:4" x14ac:dyDescent="0.25">
      <c r="D2228" s="352"/>
    </row>
    <row r="2229" spans="4:4" x14ac:dyDescent="0.25">
      <c r="D2229" s="352"/>
    </row>
    <row r="2230" spans="4:4" x14ac:dyDescent="0.25">
      <c r="D2230" s="352"/>
    </row>
    <row r="2231" spans="4:4" x14ac:dyDescent="0.25">
      <c r="D2231" s="352"/>
    </row>
    <row r="2232" spans="4:4" x14ac:dyDescent="0.25">
      <c r="D2232" s="352"/>
    </row>
    <row r="2233" spans="4:4" x14ac:dyDescent="0.25">
      <c r="D2233" s="352"/>
    </row>
    <row r="2234" spans="4:4" x14ac:dyDescent="0.25">
      <c r="D2234" s="352"/>
    </row>
    <row r="2235" spans="4:4" x14ac:dyDescent="0.25">
      <c r="D2235" s="352"/>
    </row>
    <row r="2236" spans="4:4" x14ac:dyDescent="0.25">
      <c r="D2236" s="352"/>
    </row>
    <row r="2237" spans="4:4" x14ac:dyDescent="0.25">
      <c r="D2237" s="352"/>
    </row>
    <row r="2238" spans="4:4" x14ac:dyDescent="0.25">
      <c r="D2238" s="352"/>
    </row>
    <row r="2239" spans="4:4" x14ac:dyDescent="0.25">
      <c r="D2239" s="352"/>
    </row>
    <row r="2240" spans="4:4" x14ac:dyDescent="0.25">
      <c r="D2240" s="352"/>
    </row>
    <row r="2241" spans="4:4" x14ac:dyDescent="0.25">
      <c r="D2241" s="352"/>
    </row>
    <row r="2242" spans="4:4" x14ac:dyDescent="0.25">
      <c r="D2242" s="352"/>
    </row>
    <row r="2243" spans="4:4" x14ac:dyDescent="0.25">
      <c r="D2243" s="352"/>
    </row>
    <row r="2244" spans="4:4" x14ac:dyDescent="0.25">
      <c r="D2244" s="352"/>
    </row>
    <row r="2245" spans="4:4" x14ac:dyDescent="0.25">
      <c r="D2245" s="352"/>
    </row>
    <row r="2246" spans="4:4" x14ac:dyDescent="0.25">
      <c r="D2246" s="352"/>
    </row>
    <row r="2247" spans="4:4" x14ac:dyDescent="0.25">
      <c r="D2247" s="352"/>
    </row>
    <row r="2248" spans="4:4" x14ac:dyDescent="0.25">
      <c r="D2248" s="352"/>
    </row>
    <row r="2249" spans="4:4" x14ac:dyDescent="0.25">
      <c r="D2249" s="352"/>
    </row>
    <row r="2250" spans="4:4" x14ac:dyDescent="0.25">
      <c r="D2250" s="352"/>
    </row>
    <row r="2251" spans="4:4" x14ac:dyDescent="0.25">
      <c r="D2251" s="352"/>
    </row>
    <row r="2252" spans="4:4" x14ac:dyDescent="0.25">
      <c r="D2252" s="352"/>
    </row>
    <row r="2253" spans="4:4" x14ac:dyDescent="0.25">
      <c r="D2253" s="352"/>
    </row>
    <row r="2254" spans="4:4" x14ac:dyDescent="0.25">
      <c r="D2254" s="352"/>
    </row>
    <row r="2255" spans="4:4" x14ac:dyDescent="0.25">
      <c r="D2255" s="352"/>
    </row>
    <row r="2256" spans="4:4" x14ac:dyDescent="0.25">
      <c r="D2256" s="352"/>
    </row>
    <row r="2257" spans="4:4" x14ac:dyDescent="0.25">
      <c r="D2257" s="352"/>
    </row>
    <row r="2258" spans="4:4" x14ac:dyDescent="0.25">
      <c r="D2258" s="352"/>
    </row>
    <row r="2259" spans="4:4" x14ac:dyDescent="0.25">
      <c r="D2259" s="352"/>
    </row>
    <row r="2260" spans="4:4" x14ac:dyDescent="0.25">
      <c r="D2260" s="352"/>
    </row>
    <row r="2261" spans="4:4" x14ac:dyDescent="0.25">
      <c r="D2261" s="352"/>
    </row>
    <row r="2262" spans="4:4" x14ac:dyDescent="0.25">
      <c r="D2262" s="352"/>
    </row>
    <row r="2263" spans="4:4" x14ac:dyDescent="0.25">
      <c r="D2263" s="352"/>
    </row>
    <row r="2264" spans="4:4" x14ac:dyDescent="0.25">
      <c r="D2264" s="352"/>
    </row>
    <row r="2265" spans="4:4" x14ac:dyDescent="0.25">
      <c r="D2265" s="352"/>
    </row>
    <row r="2266" spans="4:4" x14ac:dyDescent="0.25">
      <c r="D2266" s="352"/>
    </row>
    <row r="2267" spans="4:4" x14ac:dyDescent="0.25">
      <c r="D2267" s="352"/>
    </row>
    <row r="2268" spans="4:4" x14ac:dyDescent="0.25">
      <c r="D2268" s="352"/>
    </row>
    <row r="2269" spans="4:4" x14ac:dyDescent="0.25">
      <c r="D2269" s="352"/>
    </row>
    <row r="2270" spans="4:4" x14ac:dyDescent="0.25">
      <c r="D2270" s="352"/>
    </row>
    <row r="2271" spans="4:4" x14ac:dyDescent="0.25">
      <c r="D2271" s="352"/>
    </row>
    <row r="2272" spans="4:4" x14ac:dyDescent="0.25">
      <c r="D2272" s="352"/>
    </row>
    <row r="2273" spans="4:4" x14ac:dyDescent="0.25">
      <c r="D2273" s="352"/>
    </row>
    <row r="2274" spans="4:4" x14ac:dyDescent="0.25">
      <c r="D2274" s="352"/>
    </row>
    <row r="2275" spans="4:4" x14ac:dyDescent="0.25">
      <c r="D2275" s="352"/>
    </row>
    <row r="2276" spans="4:4" x14ac:dyDescent="0.25">
      <c r="D2276" s="352"/>
    </row>
    <row r="2277" spans="4:4" x14ac:dyDescent="0.25">
      <c r="D2277" s="352"/>
    </row>
    <row r="2278" spans="4:4" x14ac:dyDescent="0.25">
      <c r="D2278" s="352"/>
    </row>
    <row r="2279" spans="4:4" x14ac:dyDescent="0.25">
      <c r="D2279" s="352"/>
    </row>
    <row r="2280" spans="4:4" x14ac:dyDescent="0.25">
      <c r="D2280" s="352"/>
    </row>
    <row r="2281" spans="4:4" x14ac:dyDescent="0.25">
      <c r="D2281" s="352"/>
    </row>
    <row r="2282" spans="4:4" x14ac:dyDescent="0.25">
      <c r="D2282" s="352"/>
    </row>
    <row r="2283" spans="4:4" x14ac:dyDescent="0.25">
      <c r="D2283" s="352"/>
    </row>
    <row r="2284" spans="4:4" x14ac:dyDescent="0.25">
      <c r="D2284" s="352"/>
    </row>
    <row r="2285" spans="4:4" x14ac:dyDescent="0.25">
      <c r="D2285" s="352"/>
    </row>
    <row r="2286" spans="4:4" x14ac:dyDescent="0.25">
      <c r="D2286" s="352"/>
    </row>
    <row r="2287" spans="4:4" x14ac:dyDescent="0.25">
      <c r="D2287" s="352"/>
    </row>
    <row r="2288" spans="4:4" x14ac:dyDescent="0.25">
      <c r="D2288" s="352"/>
    </row>
    <row r="2289" spans="4:4" x14ac:dyDescent="0.25">
      <c r="D2289" s="352"/>
    </row>
    <row r="2290" spans="4:4" x14ac:dyDescent="0.25">
      <c r="D2290" s="352"/>
    </row>
    <row r="2291" spans="4:4" x14ac:dyDescent="0.25">
      <c r="D2291" s="352"/>
    </row>
    <row r="2292" spans="4:4" x14ac:dyDescent="0.25">
      <c r="D2292" s="352"/>
    </row>
    <row r="2293" spans="4:4" x14ac:dyDescent="0.25">
      <c r="D2293" s="352"/>
    </row>
    <row r="2294" spans="4:4" x14ac:dyDescent="0.25">
      <c r="D2294" s="352"/>
    </row>
    <row r="2295" spans="4:4" x14ac:dyDescent="0.25">
      <c r="D2295" s="352"/>
    </row>
    <row r="2296" spans="4:4" x14ac:dyDescent="0.25">
      <c r="D2296" s="352"/>
    </row>
    <row r="2297" spans="4:4" x14ac:dyDescent="0.25">
      <c r="D2297" s="352"/>
    </row>
    <row r="2298" spans="4:4" x14ac:dyDescent="0.25">
      <c r="D2298" s="352"/>
    </row>
    <row r="2299" spans="4:4" x14ac:dyDescent="0.25">
      <c r="D2299" s="352"/>
    </row>
    <row r="2300" spans="4:4" x14ac:dyDescent="0.25">
      <c r="D2300" s="352"/>
    </row>
    <row r="2301" spans="4:4" x14ac:dyDescent="0.25">
      <c r="D2301" s="352"/>
    </row>
    <row r="2302" spans="4:4" x14ac:dyDescent="0.25">
      <c r="D2302" s="352"/>
    </row>
    <row r="2303" spans="4:4" x14ac:dyDescent="0.25">
      <c r="D2303" s="352"/>
    </row>
    <row r="2304" spans="4:4" x14ac:dyDescent="0.25">
      <c r="D2304" s="352"/>
    </row>
    <row r="2305" spans="4:4" x14ac:dyDescent="0.25">
      <c r="D2305" s="352"/>
    </row>
    <row r="2306" spans="4:4" x14ac:dyDescent="0.25">
      <c r="D2306" s="352"/>
    </row>
    <row r="2307" spans="4:4" x14ac:dyDescent="0.25">
      <c r="D2307" s="352"/>
    </row>
    <row r="2308" spans="4:4" x14ac:dyDescent="0.25">
      <c r="D2308" s="352"/>
    </row>
    <row r="2309" spans="4:4" x14ac:dyDescent="0.25">
      <c r="D2309" s="352"/>
    </row>
    <row r="2310" spans="4:4" x14ac:dyDescent="0.25">
      <c r="D2310" s="352"/>
    </row>
    <row r="2311" spans="4:4" x14ac:dyDescent="0.25">
      <c r="D2311" s="352"/>
    </row>
    <row r="2312" spans="4:4" x14ac:dyDescent="0.25">
      <c r="D2312" s="352"/>
    </row>
    <row r="2313" spans="4:4" x14ac:dyDescent="0.25">
      <c r="D2313" s="352"/>
    </row>
    <row r="2314" spans="4:4" x14ac:dyDescent="0.25">
      <c r="D2314" s="352"/>
    </row>
    <row r="2315" spans="4:4" x14ac:dyDescent="0.25">
      <c r="D2315" s="352"/>
    </row>
    <row r="2316" spans="4:4" x14ac:dyDescent="0.25">
      <c r="D2316" s="352"/>
    </row>
    <row r="2317" spans="4:4" x14ac:dyDescent="0.25">
      <c r="D2317" s="352"/>
    </row>
    <row r="2318" spans="4:4" x14ac:dyDescent="0.25">
      <c r="D2318" s="352"/>
    </row>
    <row r="2319" spans="4:4" x14ac:dyDescent="0.25">
      <c r="D2319" s="352"/>
    </row>
    <row r="2320" spans="4:4" x14ac:dyDescent="0.25">
      <c r="D2320" s="352"/>
    </row>
    <row r="2321" spans="4:4" x14ac:dyDescent="0.25">
      <c r="D2321" s="352"/>
    </row>
    <row r="2322" spans="4:4" x14ac:dyDescent="0.25">
      <c r="D2322" s="352"/>
    </row>
    <row r="2323" spans="4:4" x14ac:dyDescent="0.25">
      <c r="D2323" s="352"/>
    </row>
    <row r="2324" spans="4:4" x14ac:dyDescent="0.25">
      <c r="D2324" s="352"/>
    </row>
    <row r="2325" spans="4:4" x14ac:dyDescent="0.25">
      <c r="D2325" s="352"/>
    </row>
    <row r="2326" spans="4:4" x14ac:dyDescent="0.25">
      <c r="D2326" s="352"/>
    </row>
    <row r="2327" spans="4:4" x14ac:dyDescent="0.25">
      <c r="D2327" s="352"/>
    </row>
    <row r="2328" spans="4:4" x14ac:dyDescent="0.25">
      <c r="D2328" s="352"/>
    </row>
    <row r="2329" spans="4:4" x14ac:dyDescent="0.25">
      <c r="D2329" s="352"/>
    </row>
    <row r="2330" spans="4:4" x14ac:dyDescent="0.25">
      <c r="D2330" s="352"/>
    </row>
    <row r="2331" spans="4:4" x14ac:dyDescent="0.25">
      <c r="D2331" s="352"/>
    </row>
    <row r="2332" spans="4:4" x14ac:dyDescent="0.25">
      <c r="D2332" s="352"/>
    </row>
    <row r="2333" spans="4:4" x14ac:dyDescent="0.25">
      <c r="D2333" s="352"/>
    </row>
    <row r="2334" spans="4:4" x14ac:dyDescent="0.25">
      <c r="D2334" s="352"/>
    </row>
    <row r="2335" spans="4:4" x14ac:dyDescent="0.25">
      <c r="D2335" s="352"/>
    </row>
    <row r="2336" spans="4:4" x14ac:dyDescent="0.25">
      <c r="D2336" s="352"/>
    </row>
    <row r="2337" spans="4:4" x14ac:dyDescent="0.25">
      <c r="D2337" s="352"/>
    </row>
    <row r="2338" spans="4:4" x14ac:dyDescent="0.25">
      <c r="D2338" s="352"/>
    </row>
    <row r="2339" spans="4:4" x14ac:dyDescent="0.25">
      <c r="D2339" s="352"/>
    </row>
    <row r="2340" spans="4:4" x14ac:dyDescent="0.25">
      <c r="D2340" s="352"/>
    </row>
    <row r="2341" spans="4:4" x14ac:dyDescent="0.25">
      <c r="D2341" s="352"/>
    </row>
    <row r="2342" spans="4:4" x14ac:dyDescent="0.25">
      <c r="D2342" s="352"/>
    </row>
    <row r="2343" spans="4:4" x14ac:dyDescent="0.25">
      <c r="D2343" s="352"/>
    </row>
    <row r="2344" spans="4:4" x14ac:dyDescent="0.25">
      <c r="D2344" s="352"/>
    </row>
    <row r="2345" spans="4:4" x14ac:dyDescent="0.25">
      <c r="D2345" s="352"/>
    </row>
    <row r="2346" spans="4:4" x14ac:dyDescent="0.25">
      <c r="D2346" s="352"/>
    </row>
    <row r="2347" spans="4:4" x14ac:dyDescent="0.25">
      <c r="D2347" s="352"/>
    </row>
    <row r="2348" spans="4:4" x14ac:dyDescent="0.25">
      <c r="D2348" s="352"/>
    </row>
    <row r="2349" spans="4:4" x14ac:dyDescent="0.25">
      <c r="D2349" s="352"/>
    </row>
    <row r="2350" spans="4:4" x14ac:dyDescent="0.25">
      <c r="D2350" s="352"/>
    </row>
    <row r="2351" spans="4:4" x14ac:dyDescent="0.25">
      <c r="D2351" s="352"/>
    </row>
    <row r="2352" spans="4:4" x14ac:dyDescent="0.25">
      <c r="D2352" s="352"/>
    </row>
    <row r="2353" spans="4:4" x14ac:dyDescent="0.25">
      <c r="D2353" s="352"/>
    </row>
    <row r="2354" spans="4:4" x14ac:dyDescent="0.25">
      <c r="D2354" s="352"/>
    </row>
    <row r="2355" spans="4:4" x14ac:dyDescent="0.25">
      <c r="D2355" s="352"/>
    </row>
    <row r="2356" spans="4:4" x14ac:dyDescent="0.25">
      <c r="D2356" s="352"/>
    </row>
    <row r="2357" spans="4:4" x14ac:dyDescent="0.25">
      <c r="D2357" s="352"/>
    </row>
    <row r="2358" spans="4:4" x14ac:dyDescent="0.25">
      <c r="D2358" s="352"/>
    </row>
    <row r="2359" spans="4:4" x14ac:dyDescent="0.25">
      <c r="D2359" s="352"/>
    </row>
    <row r="2360" spans="4:4" x14ac:dyDescent="0.25">
      <c r="D2360" s="352"/>
    </row>
    <row r="2361" spans="4:4" x14ac:dyDescent="0.25">
      <c r="D2361" s="352"/>
    </row>
    <row r="2362" spans="4:4" x14ac:dyDescent="0.25">
      <c r="D2362" s="352"/>
    </row>
    <row r="2363" spans="4:4" x14ac:dyDescent="0.25">
      <c r="D2363" s="352"/>
    </row>
    <row r="2364" spans="4:4" x14ac:dyDescent="0.25">
      <c r="D2364" s="352"/>
    </row>
    <row r="2365" spans="4:4" x14ac:dyDescent="0.25">
      <c r="D2365" s="352"/>
    </row>
    <row r="2366" spans="4:4" x14ac:dyDescent="0.25">
      <c r="D2366" s="352"/>
    </row>
    <row r="2367" spans="4:4" x14ac:dyDescent="0.25">
      <c r="D2367" s="352"/>
    </row>
    <row r="2368" spans="4:4" x14ac:dyDescent="0.25">
      <c r="D2368" s="352"/>
    </row>
    <row r="2369" spans="4:4" x14ac:dyDescent="0.25">
      <c r="D2369" s="352"/>
    </row>
    <row r="2370" spans="4:4" x14ac:dyDescent="0.25">
      <c r="D2370" s="352"/>
    </row>
    <row r="2371" spans="4:4" x14ac:dyDescent="0.25">
      <c r="D2371" s="352"/>
    </row>
    <row r="2372" spans="4:4" x14ac:dyDescent="0.25">
      <c r="D2372" s="352"/>
    </row>
    <row r="2373" spans="4:4" x14ac:dyDescent="0.25">
      <c r="D2373" s="352"/>
    </row>
    <row r="2374" spans="4:4" x14ac:dyDescent="0.25">
      <c r="D2374" s="352"/>
    </row>
    <row r="2375" spans="4:4" x14ac:dyDescent="0.25">
      <c r="D2375" s="352"/>
    </row>
    <row r="2376" spans="4:4" x14ac:dyDescent="0.25">
      <c r="D2376" s="352"/>
    </row>
    <row r="2377" spans="4:4" x14ac:dyDescent="0.25">
      <c r="D2377" s="352"/>
    </row>
    <row r="2378" spans="4:4" x14ac:dyDescent="0.25">
      <c r="D2378" s="352"/>
    </row>
    <row r="2379" spans="4:4" x14ac:dyDescent="0.25">
      <c r="D2379" s="352"/>
    </row>
    <row r="2380" spans="4:4" x14ac:dyDescent="0.25">
      <c r="D2380" s="352"/>
    </row>
    <row r="2381" spans="4:4" x14ac:dyDescent="0.25">
      <c r="D2381" s="352"/>
    </row>
    <row r="2382" spans="4:4" x14ac:dyDescent="0.25">
      <c r="D2382" s="352"/>
    </row>
    <row r="2383" spans="4:4" x14ac:dyDescent="0.25">
      <c r="D2383" s="352"/>
    </row>
    <row r="2384" spans="4:4" x14ac:dyDescent="0.25">
      <c r="D2384" s="352"/>
    </row>
    <row r="2385" spans="4:4" x14ac:dyDescent="0.25">
      <c r="D2385" s="352"/>
    </row>
    <row r="2386" spans="4:4" x14ac:dyDescent="0.25">
      <c r="D2386" s="352"/>
    </row>
    <row r="2387" spans="4:4" x14ac:dyDescent="0.25">
      <c r="D2387" s="352"/>
    </row>
    <row r="2388" spans="4:4" x14ac:dyDescent="0.25">
      <c r="D2388" s="352"/>
    </row>
    <row r="2389" spans="4:4" x14ac:dyDescent="0.25">
      <c r="D2389" s="352"/>
    </row>
    <row r="2390" spans="4:4" x14ac:dyDescent="0.25">
      <c r="D2390" s="352"/>
    </row>
    <row r="2391" spans="4:4" x14ac:dyDescent="0.25">
      <c r="D2391" s="352"/>
    </row>
    <row r="2392" spans="4:4" x14ac:dyDescent="0.25">
      <c r="D2392" s="352"/>
    </row>
    <row r="2393" spans="4:4" x14ac:dyDescent="0.25">
      <c r="D2393" s="352"/>
    </row>
    <row r="2394" spans="4:4" x14ac:dyDescent="0.25">
      <c r="D2394" s="352"/>
    </row>
    <row r="2395" spans="4:4" x14ac:dyDescent="0.25">
      <c r="D2395" s="352"/>
    </row>
    <row r="2396" spans="4:4" x14ac:dyDescent="0.25">
      <c r="D2396" s="352"/>
    </row>
    <row r="2397" spans="4:4" x14ac:dyDescent="0.25">
      <c r="D2397" s="352"/>
    </row>
    <row r="2398" spans="4:4" x14ac:dyDescent="0.25">
      <c r="D2398" s="352"/>
    </row>
    <row r="2399" spans="4:4" x14ac:dyDescent="0.25">
      <c r="D2399" s="352"/>
    </row>
    <row r="2400" spans="4:4" x14ac:dyDescent="0.25">
      <c r="D2400" s="352"/>
    </row>
    <row r="2401" spans="4:4" x14ac:dyDescent="0.25">
      <c r="D2401" s="352"/>
    </row>
    <row r="2402" spans="4:4" x14ac:dyDescent="0.25">
      <c r="D2402" s="352"/>
    </row>
    <row r="2403" spans="4:4" x14ac:dyDescent="0.25">
      <c r="D2403" s="352"/>
    </row>
    <row r="2404" spans="4:4" x14ac:dyDescent="0.25">
      <c r="D2404" s="352"/>
    </row>
    <row r="2405" spans="4:4" x14ac:dyDescent="0.25">
      <c r="D2405" s="352"/>
    </row>
    <row r="2406" spans="4:4" x14ac:dyDescent="0.25">
      <c r="D2406" s="352"/>
    </row>
    <row r="2407" spans="4:4" x14ac:dyDescent="0.25">
      <c r="D2407" s="352"/>
    </row>
    <row r="2408" spans="4:4" x14ac:dyDescent="0.25">
      <c r="D2408" s="352"/>
    </row>
    <row r="2409" spans="4:4" x14ac:dyDescent="0.25">
      <c r="D2409" s="352"/>
    </row>
    <row r="2410" spans="4:4" x14ac:dyDescent="0.25">
      <c r="D2410" s="352"/>
    </row>
    <row r="2411" spans="4:4" x14ac:dyDescent="0.25">
      <c r="D2411" s="352"/>
    </row>
    <row r="2412" spans="4:4" x14ac:dyDescent="0.25">
      <c r="D2412" s="352"/>
    </row>
    <row r="2413" spans="4:4" x14ac:dyDescent="0.25">
      <c r="D2413" s="352"/>
    </row>
    <row r="2414" spans="4:4" x14ac:dyDescent="0.25">
      <c r="D2414" s="352"/>
    </row>
    <row r="2415" spans="4:4" x14ac:dyDescent="0.25">
      <c r="D2415" s="352"/>
    </row>
    <row r="2416" spans="4:4" x14ac:dyDescent="0.25">
      <c r="D2416" s="352"/>
    </row>
    <row r="2417" spans="4:4" x14ac:dyDescent="0.25">
      <c r="D2417" s="352"/>
    </row>
    <row r="2418" spans="4:4" x14ac:dyDescent="0.25">
      <c r="D2418" s="352"/>
    </row>
    <row r="2419" spans="4:4" x14ac:dyDescent="0.25">
      <c r="D2419" s="352"/>
    </row>
    <row r="2420" spans="4:4" x14ac:dyDescent="0.25">
      <c r="D2420" s="352"/>
    </row>
    <row r="2421" spans="4:4" x14ac:dyDescent="0.25">
      <c r="D2421" s="352"/>
    </row>
    <row r="2422" spans="4:4" x14ac:dyDescent="0.25">
      <c r="D2422" s="352"/>
    </row>
    <row r="2423" spans="4:4" x14ac:dyDescent="0.25">
      <c r="D2423" s="352"/>
    </row>
    <row r="2424" spans="4:4" x14ac:dyDescent="0.25">
      <c r="D2424" s="352"/>
    </row>
    <row r="2425" spans="4:4" x14ac:dyDescent="0.25">
      <c r="D2425" s="352"/>
    </row>
    <row r="2426" spans="4:4" x14ac:dyDescent="0.25">
      <c r="D2426" s="352"/>
    </row>
    <row r="2427" spans="4:4" x14ac:dyDescent="0.25">
      <c r="D2427" s="352"/>
    </row>
    <row r="2428" spans="4:4" x14ac:dyDescent="0.25">
      <c r="D2428" s="352"/>
    </row>
    <row r="2429" spans="4:4" x14ac:dyDescent="0.25">
      <c r="D2429" s="352"/>
    </row>
    <row r="2430" spans="4:4" x14ac:dyDescent="0.25">
      <c r="D2430" s="352"/>
    </row>
    <row r="2431" spans="4:4" x14ac:dyDescent="0.25">
      <c r="D2431" s="352"/>
    </row>
    <row r="2432" spans="4:4" x14ac:dyDescent="0.25">
      <c r="D2432" s="352"/>
    </row>
    <row r="2433" spans="4:4" x14ac:dyDescent="0.25">
      <c r="D2433" s="352"/>
    </row>
    <row r="2434" spans="4:4" x14ac:dyDescent="0.25">
      <c r="D2434" s="352"/>
    </row>
    <row r="2435" spans="4:4" x14ac:dyDescent="0.25">
      <c r="D2435" s="352"/>
    </row>
    <row r="2436" spans="4:4" x14ac:dyDescent="0.25">
      <c r="D2436" s="352"/>
    </row>
    <row r="2437" spans="4:4" x14ac:dyDescent="0.25">
      <c r="D2437" s="352"/>
    </row>
    <row r="2438" spans="4:4" x14ac:dyDescent="0.25">
      <c r="D2438" s="352"/>
    </row>
    <row r="2439" spans="4:4" x14ac:dyDescent="0.25">
      <c r="D2439" s="352"/>
    </row>
    <row r="2440" spans="4:4" x14ac:dyDescent="0.25">
      <c r="D2440" s="352"/>
    </row>
    <row r="2441" spans="4:4" x14ac:dyDescent="0.25">
      <c r="D2441" s="352"/>
    </row>
    <row r="2442" spans="4:4" x14ac:dyDescent="0.25">
      <c r="D2442" s="352"/>
    </row>
    <row r="2443" spans="4:4" x14ac:dyDescent="0.25">
      <c r="D2443" s="352"/>
    </row>
    <row r="2444" spans="4:4" x14ac:dyDescent="0.25">
      <c r="D2444" s="352"/>
    </row>
    <row r="2445" spans="4:4" x14ac:dyDescent="0.25">
      <c r="D2445" s="352"/>
    </row>
    <row r="2446" spans="4:4" x14ac:dyDescent="0.25">
      <c r="D2446" s="352"/>
    </row>
    <row r="2447" spans="4:4" x14ac:dyDescent="0.25">
      <c r="D2447" s="352"/>
    </row>
    <row r="2448" spans="4:4" x14ac:dyDescent="0.25">
      <c r="D2448" s="352"/>
    </row>
    <row r="2449" spans="4:4" x14ac:dyDescent="0.25">
      <c r="D2449" s="352"/>
    </row>
    <row r="2450" spans="4:4" x14ac:dyDescent="0.25">
      <c r="D2450" s="352"/>
    </row>
    <row r="2451" spans="4:4" x14ac:dyDescent="0.25">
      <c r="D2451" s="352"/>
    </row>
    <row r="2452" spans="4:4" x14ac:dyDescent="0.25">
      <c r="D2452" s="352"/>
    </row>
    <row r="2453" spans="4:4" x14ac:dyDescent="0.25">
      <c r="D2453" s="352"/>
    </row>
    <row r="2454" spans="4:4" x14ac:dyDescent="0.25">
      <c r="D2454" s="352"/>
    </row>
    <row r="2455" spans="4:4" x14ac:dyDescent="0.25">
      <c r="D2455" s="352"/>
    </row>
    <row r="2456" spans="4:4" x14ac:dyDescent="0.25">
      <c r="D2456" s="352"/>
    </row>
    <row r="2457" spans="4:4" x14ac:dyDescent="0.25">
      <c r="D2457" s="352"/>
    </row>
    <row r="2458" spans="4:4" x14ac:dyDescent="0.25">
      <c r="D2458" s="352"/>
    </row>
    <row r="2459" spans="4:4" x14ac:dyDescent="0.25">
      <c r="D2459" s="352"/>
    </row>
    <row r="2460" spans="4:4" x14ac:dyDescent="0.25">
      <c r="D2460" s="352"/>
    </row>
    <row r="2461" spans="4:4" x14ac:dyDescent="0.25">
      <c r="D2461" s="352"/>
    </row>
    <row r="2462" spans="4:4" x14ac:dyDescent="0.25">
      <c r="D2462" s="352"/>
    </row>
    <row r="2463" spans="4:4" x14ac:dyDescent="0.25">
      <c r="D2463" s="352"/>
    </row>
    <row r="2464" spans="4:4" x14ac:dyDescent="0.25">
      <c r="D2464" s="352"/>
    </row>
    <row r="2465" spans="4:4" x14ac:dyDescent="0.25">
      <c r="D2465" s="352"/>
    </row>
    <row r="2466" spans="4:4" x14ac:dyDescent="0.25">
      <c r="D2466" s="352"/>
    </row>
    <row r="2467" spans="4:4" x14ac:dyDescent="0.25">
      <c r="D2467" s="352"/>
    </row>
    <row r="2468" spans="4:4" x14ac:dyDescent="0.25">
      <c r="D2468" s="352"/>
    </row>
    <row r="2469" spans="4:4" x14ac:dyDescent="0.25">
      <c r="D2469" s="352"/>
    </row>
    <row r="2470" spans="4:4" x14ac:dyDescent="0.25">
      <c r="D2470" s="352"/>
    </row>
    <row r="2471" spans="4:4" x14ac:dyDescent="0.25">
      <c r="D2471" s="352"/>
    </row>
    <row r="2472" spans="4:4" x14ac:dyDescent="0.25">
      <c r="D2472" s="352"/>
    </row>
    <row r="2473" spans="4:4" x14ac:dyDescent="0.25">
      <c r="D2473" s="352"/>
    </row>
    <row r="2474" spans="4:4" x14ac:dyDescent="0.25">
      <c r="D2474" s="352"/>
    </row>
    <row r="2475" spans="4:4" x14ac:dyDescent="0.25">
      <c r="D2475" s="352"/>
    </row>
    <row r="2476" spans="4:4" x14ac:dyDescent="0.25">
      <c r="D2476" s="352"/>
    </row>
    <row r="2477" spans="4:4" x14ac:dyDescent="0.25">
      <c r="D2477" s="352"/>
    </row>
    <row r="2478" spans="4:4" x14ac:dyDescent="0.25">
      <c r="D2478" s="352"/>
    </row>
    <row r="2479" spans="4:4" x14ac:dyDescent="0.25">
      <c r="D2479" s="352"/>
    </row>
    <row r="2480" spans="4:4" x14ac:dyDescent="0.25">
      <c r="D2480" s="352"/>
    </row>
    <row r="2481" spans="4:4" x14ac:dyDescent="0.25">
      <c r="D2481" s="352"/>
    </row>
    <row r="2482" spans="4:4" x14ac:dyDescent="0.25">
      <c r="D2482" s="352"/>
    </row>
    <row r="2483" spans="4:4" x14ac:dyDescent="0.25">
      <c r="D2483" s="352"/>
    </row>
    <row r="2484" spans="4:4" x14ac:dyDescent="0.25">
      <c r="D2484" s="352"/>
    </row>
    <row r="2485" spans="4:4" x14ac:dyDescent="0.25">
      <c r="D2485" s="352"/>
    </row>
    <row r="2486" spans="4:4" x14ac:dyDescent="0.25">
      <c r="D2486" s="352"/>
    </row>
    <row r="2487" spans="4:4" x14ac:dyDescent="0.25">
      <c r="D2487" s="352"/>
    </row>
    <row r="2488" spans="4:4" x14ac:dyDescent="0.25">
      <c r="D2488" s="352"/>
    </row>
    <row r="2489" spans="4:4" x14ac:dyDescent="0.25">
      <c r="D2489" s="352"/>
    </row>
    <row r="2490" spans="4:4" x14ac:dyDescent="0.25">
      <c r="D2490" s="352"/>
    </row>
    <row r="2491" spans="4:4" x14ac:dyDescent="0.25">
      <c r="D2491" s="352"/>
    </row>
    <row r="2492" spans="4:4" x14ac:dyDescent="0.25">
      <c r="D2492" s="352"/>
    </row>
    <row r="2493" spans="4:4" x14ac:dyDescent="0.25">
      <c r="D2493" s="352"/>
    </row>
    <row r="2494" spans="4:4" x14ac:dyDescent="0.25">
      <c r="D2494" s="352"/>
    </row>
    <row r="2495" spans="4:4" x14ac:dyDescent="0.25">
      <c r="D2495" s="352"/>
    </row>
    <row r="2496" spans="4:4" x14ac:dyDescent="0.25">
      <c r="D2496" s="352"/>
    </row>
    <row r="2497" spans="4:4" x14ac:dyDescent="0.25">
      <c r="D2497" s="352"/>
    </row>
    <row r="2498" spans="4:4" x14ac:dyDescent="0.25">
      <c r="D2498" s="352"/>
    </row>
    <row r="2499" spans="4:4" x14ac:dyDescent="0.25">
      <c r="D2499" s="352"/>
    </row>
    <row r="2500" spans="4:4" x14ac:dyDescent="0.25">
      <c r="D2500" s="352"/>
    </row>
    <row r="2501" spans="4:4" x14ac:dyDescent="0.25">
      <c r="D2501" s="352"/>
    </row>
    <row r="2502" spans="4:4" x14ac:dyDescent="0.25">
      <c r="D2502" s="352"/>
    </row>
    <row r="2503" spans="4:4" x14ac:dyDescent="0.25">
      <c r="D2503" s="352"/>
    </row>
    <row r="2504" spans="4:4" x14ac:dyDescent="0.25">
      <c r="D2504" s="352"/>
    </row>
    <row r="2505" spans="4:4" x14ac:dyDescent="0.25">
      <c r="D2505" s="352"/>
    </row>
    <row r="2506" spans="4:4" x14ac:dyDescent="0.25">
      <c r="D2506" s="352"/>
    </row>
    <row r="2507" spans="4:4" x14ac:dyDescent="0.25">
      <c r="D2507" s="352"/>
    </row>
    <row r="2508" spans="4:4" x14ac:dyDescent="0.25">
      <c r="D2508" s="352"/>
    </row>
    <row r="2509" spans="4:4" x14ac:dyDescent="0.25">
      <c r="D2509" s="352"/>
    </row>
    <row r="2510" spans="4:4" x14ac:dyDescent="0.25">
      <c r="D2510" s="352"/>
    </row>
    <row r="2511" spans="4:4" x14ac:dyDescent="0.25">
      <c r="D2511" s="352"/>
    </row>
    <row r="2512" spans="4:4" x14ac:dyDescent="0.25">
      <c r="D2512" s="352"/>
    </row>
    <row r="2513" spans="4:4" x14ac:dyDescent="0.25">
      <c r="D2513" s="352"/>
    </row>
    <row r="2514" spans="4:4" x14ac:dyDescent="0.25">
      <c r="D2514" s="352"/>
    </row>
    <row r="2515" spans="4:4" x14ac:dyDescent="0.25">
      <c r="D2515" s="352"/>
    </row>
    <row r="2516" spans="4:4" x14ac:dyDescent="0.25">
      <c r="D2516" s="352"/>
    </row>
    <row r="2517" spans="4:4" x14ac:dyDescent="0.25">
      <c r="D2517" s="352"/>
    </row>
    <row r="2518" spans="4:4" x14ac:dyDescent="0.25">
      <c r="D2518" s="352"/>
    </row>
    <row r="2519" spans="4:4" x14ac:dyDescent="0.25">
      <c r="D2519" s="352"/>
    </row>
    <row r="2520" spans="4:4" x14ac:dyDescent="0.25">
      <c r="D2520" s="352"/>
    </row>
    <row r="2521" spans="4:4" x14ac:dyDescent="0.25">
      <c r="D2521" s="352"/>
    </row>
    <row r="2522" spans="4:4" x14ac:dyDescent="0.25">
      <c r="D2522" s="352"/>
    </row>
    <row r="2523" spans="4:4" x14ac:dyDescent="0.25">
      <c r="D2523" s="352"/>
    </row>
    <row r="2524" spans="4:4" x14ac:dyDescent="0.25">
      <c r="D2524" s="352"/>
    </row>
    <row r="2525" spans="4:4" x14ac:dyDescent="0.25">
      <c r="D2525" s="352"/>
    </row>
    <row r="2526" spans="4:4" x14ac:dyDescent="0.25">
      <c r="D2526" s="352"/>
    </row>
    <row r="2527" spans="4:4" x14ac:dyDescent="0.25">
      <c r="D2527" s="352"/>
    </row>
    <row r="2528" spans="4:4" x14ac:dyDescent="0.25">
      <c r="D2528" s="352"/>
    </row>
    <row r="2529" spans="4:4" x14ac:dyDescent="0.25">
      <c r="D2529" s="352"/>
    </row>
    <row r="2530" spans="4:4" x14ac:dyDescent="0.25">
      <c r="D2530" s="352"/>
    </row>
    <row r="2531" spans="4:4" x14ac:dyDescent="0.25">
      <c r="D2531" s="352"/>
    </row>
    <row r="2532" spans="4:4" x14ac:dyDescent="0.25">
      <c r="D2532" s="352"/>
    </row>
    <row r="2533" spans="4:4" x14ac:dyDescent="0.25">
      <c r="D2533" s="352"/>
    </row>
    <row r="2534" spans="4:4" x14ac:dyDescent="0.25">
      <c r="D2534" s="352"/>
    </row>
    <row r="2535" spans="4:4" x14ac:dyDescent="0.25">
      <c r="D2535" s="352"/>
    </row>
    <row r="2536" spans="4:4" x14ac:dyDescent="0.25">
      <c r="D2536" s="352"/>
    </row>
    <row r="2537" spans="4:4" x14ac:dyDescent="0.25">
      <c r="D2537" s="352"/>
    </row>
    <row r="2538" spans="4:4" x14ac:dyDescent="0.25">
      <c r="D2538" s="352"/>
    </row>
    <row r="2539" spans="4:4" x14ac:dyDescent="0.25">
      <c r="D2539" s="352"/>
    </row>
    <row r="2540" spans="4:4" x14ac:dyDescent="0.25">
      <c r="D2540" s="352"/>
    </row>
    <row r="2541" spans="4:4" x14ac:dyDescent="0.25">
      <c r="D2541" s="352"/>
    </row>
    <row r="2542" spans="4:4" x14ac:dyDescent="0.25">
      <c r="D2542" s="352"/>
    </row>
    <row r="2543" spans="4:4" x14ac:dyDescent="0.25">
      <c r="D2543" s="352"/>
    </row>
    <row r="2544" spans="4:4" x14ac:dyDescent="0.25">
      <c r="D2544" s="352"/>
    </row>
    <row r="2545" spans="4:4" x14ac:dyDescent="0.25">
      <c r="D2545" s="352"/>
    </row>
    <row r="2546" spans="4:4" x14ac:dyDescent="0.25">
      <c r="D2546" s="352"/>
    </row>
    <row r="2547" spans="4:4" x14ac:dyDescent="0.25">
      <c r="D2547" s="352"/>
    </row>
    <row r="2548" spans="4:4" x14ac:dyDescent="0.25">
      <c r="D2548" s="352"/>
    </row>
    <row r="2549" spans="4:4" x14ac:dyDescent="0.25">
      <c r="D2549" s="352"/>
    </row>
    <row r="2550" spans="4:4" x14ac:dyDescent="0.25">
      <c r="D2550" s="352"/>
    </row>
    <row r="2551" spans="4:4" x14ac:dyDescent="0.25">
      <c r="D2551" s="352"/>
    </row>
    <row r="2552" spans="4:4" x14ac:dyDescent="0.25">
      <c r="D2552" s="352"/>
    </row>
    <row r="2553" spans="4:4" x14ac:dyDescent="0.25">
      <c r="D2553" s="352"/>
    </row>
    <row r="2554" spans="4:4" x14ac:dyDescent="0.25">
      <c r="D2554" s="352"/>
    </row>
    <row r="2555" spans="4:4" x14ac:dyDescent="0.25">
      <c r="D2555" s="352"/>
    </row>
    <row r="2556" spans="4:4" x14ac:dyDescent="0.25">
      <c r="D2556" s="352"/>
    </row>
    <row r="2557" spans="4:4" x14ac:dyDescent="0.25">
      <c r="D2557" s="352"/>
    </row>
    <row r="2558" spans="4:4" x14ac:dyDescent="0.25">
      <c r="D2558" s="352"/>
    </row>
    <row r="2559" spans="4:4" x14ac:dyDescent="0.25">
      <c r="D2559" s="352"/>
    </row>
    <row r="2560" spans="4:4" x14ac:dyDescent="0.25">
      <c r="D2560" s="352"/>
    </row>
    <row r="2561" spans="4:4" x14ac:dyDescent="0.25">
      <c r="D2561" s="352"/>
    </row>
    <row r="2562" spans="4:4" x14ac:dyDescent="0.25">
      <c r="D2562" s="352"/>
    </row>
    <row r="2563" spans="4:4" x14ac:dyDescent="0.25">
      <c r="D2563" s="352"/>
    </row>
    <row r="2564" spans="4:4" x14ac:dyDescent="0.25">
      <c r="D2564" s="352"/>
    </row>
    <row r="2565" spans="4:4" x14ac:dyDescent="0.25">
      <c r="D2565" s="352"/>
    </row>
    <row r="2566" spans="4:4" x14ac:dyDescent="0.25">
      <c r="D2566" s="352"/>
    </row>
    <row r="2567" spans="4:4" x14ac:dyDescent="0.25">
      <c r="D2567" s="352"/>
    </row>
    <row r="2568" spans="4:4" x14ac:dyDescent="0.25">
      <c r="D2568" s="352"/>
    </row>
    <row r="2569" spans="4:4" x14ac:dyDescent="0.25">
      <c r="D2569" s="352"/>
    </row>
    <row r="2570" spans="4:4" x14ac:dyDescent="0.25">
      <c r="D2570" s="352"/>
    </row>
    <row r="2571" spans="4:4" x14ac:dyDescent="0.25">
      <c r="D2571" s="352"/>
    </row>
    <row r="2572" spans="4:4" x14ac:dyDescent="0.25">
      <c r="D2572" s="352"/>
    </row>
    <row r="2573" spans="4:4" x14ac:dyDescent="0.25">
      <c r="D2573" s="352"/>
    </row>
    <row r="2574" spans="4:4" x14ac:dyDescent="0.25">
      <c r="D2574" s="352"/>
    </row>
    <row r="2575" spans="4:4" x14ac:dyDescent="0.25">
      <c r="D2575" s="352"/>
    </row>
    <row r="2576" spans="4:4" x14ac:dyDescent="0.25">
      <c r="D2576" s="352"/>
    </row>
    <row r="2577" spans="4:4" x14ac:dyDescent="0.25">
      <c r="D2577" s="352"/>
    </row>
    <row r="2578" spans="4:4" x14ac:dyDescent="0.25">
      <c r="D2578" s="352"/>
    </row>
    <row r="2579" spans="4:4" x14ac:dyDescent="0.25">
      <c r="D2579" s="352"/>
    </row>
    <row r="2580" spans="4:4" x14ac:dyDescent="0.25">
      <c r="D2580" s="352"/>
    </row>
    <row r="2581" spans="4:4" x14ac:dyDescent="0.25">
      <c r="D2581" s="352"/>
    </row>
    <row r="2582" spans="4:4" x14ac:dyDescent="0.25">
      <c r="D2582" s="352"/>
    </row>
    <row r="2583" spans="4:4" x14ac:dyDescent="0.25">
      <c r="D2583" s="352"/>
    </row>
    <row r="2584" spans="4:4" x14ac:dyDescent="0.25">
      <c r="D2584" s="352"/>
    </row>
    <row r="2585" spans="4:4" x14ac:dyDescent="0.25">
      <c r="D2585" s="352"/>
    </row>
    <row r="2586" spans="4:4" x14ac:dyDescent="0.25">
      <c r="D2586" s="352"/>
    </row>
    <row r="2587" spans="4:4" x14ac:dyDescent="0.25">
      <c r="D2587" s="352"/>
    </row>
    <row r="2588" spans="4:4" x14ac:dyDescent="0.25">
      <c r="D2588" s="352"/>
    </row>
    <row r="2589" spans="4:4" x14ac:dyDescent="0.25">
      <c r="D2589" s="352"/>
    </row>
    <row r="2590" spans="4:4" x14ac:dyDescent="0.25">
      <c r="D2590" s="352"/>
    </row>
    <row r="2591" spans="4:4" x14ac:dyDescent="0.25">
      <c r="D2591" s="352"/>
    </row>
    <row r="2592" spans="4:4" x14ac:dyDescent="0.25">
      <c r="D2592" s="352"/>
    </row>
    <row r="2593" spans="4:4" x14ac:dyDescent="0.25">
      <c r="D2593" s="352"/>
    </row>
    <row r="2594" spans="4:4" x14ac:dyDescent="0.25">
      <c r="D2594" s="352"/>
    </row>
    <row r="2595" spans="4:4" x14ac:dyDescent="0.25">
      <c r="D2595" s="352"/>
    </row>
    <row r="2596" spans="4:4" x14ac:dyDescent="0.25">
      <c r="D2596" s="352"/>
    </row>
    <row r="2597" spans="4:4" x14ac:dyDescent="0.25">
      <c r="D2597" s="352"/>
    </row>
    <row r="2598" spans="4:4" x14ac:dyDescent="0.25">
      <c r="D2598" s="352"/>
    </row>
    <row r="2599" spans="4:4" x14ac:dyDescent="0.25">
      <c r="D2599" s="352"/>
    </row>
    <row r="2600" spans="4:4" x14ac:dyDescent="0.25">
      <c r="D2600" s="352"/>
    </row>
    <row r="2601" spans="4:4" x14ac:dyDescent="0.25">
      <c r="D2601" s="352"/>
    </row>
    <row r="2602" spans="4:4" x14ac:dyDescent="0.25">
      <c r="D2602" s="352"/>
    </row>
    <row r="2603" spans="4:4" x14ac:dyDescent="0.25">
      <c r="D2603" s="352"/>
    </row>
    <row r="2604" spans="4:4" x14ac:dyDescent="0.25">
      <c r="D2604" s="352"/>
    </row>
    <row r="2605" spans="4:4" x14ac:dyDescent="0.25">
      <c r="D2605" s="352"/>
    </row>
    <row r="2606" spans="4:4" x14ac:dyDescent="0.25">
      <c r="D2606" s="352"/>
    </row>
    <row r="2607" spans="4:4" x14ac:dyDescent="0.25">
      <c r="D2607" s="352"/>
    </row>
    <row r="2608" spans="4:4" x14ac:dyDescent="0.25">
      <c r="D2608" s="352"/>
    </row>
    <row r="2609" spans="4:4" x14ac:dyDescent="0.25">
      <c r="D2609" s="352"/>
    </row>
    <row r="2610" spans="4:4" x14ac:dyDescent="0.25">
      <c r="D2610" s="352"/>
    </row>
    <row r="2611" spans="4:4" x14ac:dyDescent="0.25">
      <c r="D2611" s="352"/>
    </row>
    <row r="2612" spans="4:4" x14ac:dyDescent="0.25">
      <c r="D2612" s="352"/>
    </row>
    <row r="2613" spans="4:4" x14ac:dyDescent="0.25">
      <c r="D2613" s="352"/>
    </row>
    <row r="2614" spans="4:4" x14ac:dyDescent="0.25">
      <c r="D2614" s="352"/>
    </row>
    <row r="2615" spans="4:4" x14ac:dyDescent="0.25">
      <c r="D2615" s="352"/>
    </row>
    <row r="2616" spans="4:4" x14ac:dyDescent="0.25">
      <c r="D2616" s="352"/>
    </row>
    <row r="2617" spans="4:4" x14ac:dyDescent="0.25">
      <c r="D2617" s="352"/>
    </row>
    <row r="2618" spans="4:4" x14ac:dyDescent="0.25">
      <c r="D2618" s="352"/>
    </row>
    <row r="2619" spans="4:4" x14ac:dyDescent="0.25">
      <c r="D2619" s="352"/>
    </row>
    <row r="2620" spans="4:4" x14ac:dyDescent="0.25">
      <c r="D2620" s="352"/>
    </row>
    <row r="2621" spans="4:4" x14ac:dyDescent="0.25">
      <c r="D2621" s="352"/>
    </row>
    <row r="2622" spans="4:4" x14ac:dyDescent="0.25">
      <c r="D2622" s="352"/>
    </row>
    <row r="2623" spans="4:4" x14ac:dyDescent="0.25">
      <c r="D2623" s="352"/>
    </row>
    <row r="2624" spans="4:4" x14ac:dyDescent="0.25">
      <c r="D2624" s="352"/>
    </row>
    <row r="2625" spans="4:4" x14ac:dyDescent="0.25">
      <c r="D2625" s="352"/>
    </row>
    <row r="2626" spans="4:4" x14ac:dyDescent="0.25">
      <c r="D2626" s="352"/>
    </row>
    <row r="2627" spans="4:4" x14ac:dyDescent="0.25">
      <c r="D2627" s="352"/>
    </row>
    <row r="2628" spans="4:4" x14ac:dyDescent="0.25">
      <c r="D2628" s="352"/>
    </row>
    <row r="2629" spans="4:4" x14ac:dyDescent="0.25">
      <c r="D2629" s="352"/>
    </row>
    <row r="2630" spans="4:4" x14ac:dyDescent="0.25">
      <c r="D2630" s="352"/>
    </row>
    <row r="2631" spans="4:4" x14ac:dyDescent="0.25">
      <c r="D2631" s="352"/>
    </row>
    <row r="2632" spans="4:4" x14ac:dyDescent="0.25">
      <c r="D2632" s="352"/>
    </row>
    <row r="2633" spans="4:4" x14ac:dyDescent="0.25">
      <c r="D2633" s="352"/>
    </row>
    <row r="2634" spans="4:4" x14ac:dyDescent="0.25">
      <c r="D2634" s="352"/>
    </row>
    <row r="2635" spans="4:4" x14ac:dyDescent="0.25">
      <c r="D2635" s="352"/>
    </row>
    <row r="2636" spans="4:4" x14ac:dyDescent="0.25">
      <c r="D2636" s="352"/>
    </row>
    <row r="2637" spans="4:4" x14ac:dyDescent="0.25">
      <c r="D2637" s="352"/>
    </row>
    <row r="2638" spans="4:4" x14ac:dyDescent="0.25">
      <c r="D2638" s="352"/>
    </row>
    <row r="2639" spans="4:4" x14ac:dyDescent="0.25">
      <c r="D2639" s="352"/>
    </row>
    <row r="2640" spans="4:4" x14ac:dyDescent="0.25">
      <c r="D2640" s="352"/>
    </row>
    <row r="2641" spans="4:4" x14ac:dyDescent="0.25">
      <c r="D2641" s="352"/>
    </row>
    <row r="2642" spans="4:4" x14ac:dyDescent="0.25">
      <c r="D2642" s="352"/>
    </row>
    <row r="2643" spans="4:4" x14ac:dyDescent="0.25">
      <c r="D2643" s="352"/>
    </row>
    <row r="2644" spans="4:4" x14ac:dyDescent="0.25">
      <c r="D2644" s="352"/>
    </row>
    <row r="2645" spans="4:4" x14ac:dyDescent="0.25">
      <c r="D2645" s="352"/>
    </row>
    <row r="2646" spans="4:4" x14ac:dyDescent="0.25">
      <c r="D2646" s="352"/>
    </row>
    <row r="2647" spans="4:4" x14ac:dyDescent="0.25">
      <c r="D2647" s="352"/>
    </row>
    <row r="2648" spans="4:4" x14ac:dyDescent="0.25">
      <c r="D2648" s="352"/>
    </row>
    <row r="2649" spans="4:4" x14ac:dyDescent="0.25">
      <c r="D2649" s="352"/>
    </row>
    <row r="2650" spans="4:4" x14ac:dyDescent="0.25">
      <c r="D2650" s="352"/>
    </row>
    <row r="2651" spans="4:4" x14ac:dyDescent="0.25">
      <c r="D2651" s="352"/>
    </row>
    <row r="2652" spans="4:4" x14ac:dyDescent="0.25">
      <c r="D2652" s="352"/>
    </row>
    <row r="2653" spans="4:4" x14ac:dyDescent="0.25">
      <c r="D2653" s="352"/>
    </row>
    <row r="2654" spans="4:4" x14ac:dyDescent="0.25">
      <c r="D2654" s="352"/>
    </row>
    <row r="2655" spans="4:4" x14ac:dyDescent="0.25">
      <c r="D2655" s="352"/>
    </row>
    <row r="2656" spans="4:4" x14ac:dyDescent="0.25">
      <c r="D2656" s="352"/>
    </row>
    <row r="2657" spans="4:4" x14ac:dyDescent="0.25">
      <c r="D2657" s="352"/>
    </row>
    <row r="2658" spans="4:4" x14ac:dyDescent="0.25">
      <c r="D2658" s="352"/>
    </row>
    <row r="2659" spans="4:4" x14ac:dyDescent="0.25">
      <c r="D2659" s="352"/>
    </row>
    <row r="2660" spans="4:4" x14ac:dyDescent="0.25">
      <c r="D2660" s="352"/>
    </row>
    <row r="2661" spans="4:4" x14ac:dyDescent="0.25">
      <c r="D2661" s="352"/>
    </row>
    <row r="2662" spans="4:4" x14ac:dyDescent="0.25">
      <c r="D2662" s="352"/>
    </row>
    <row r="2663" spans="4:4" x14ac:dyDescent="0.25">
      <c r="D2663" s="352"/>
    </row>
    <row r="2664" spans="4:4" x14ac:dyDescent="0.25">
      <c r="D2664" s="352"/>
    </row>
    <row r="2665" spans="4:4" x14ac:dyDescent="0.25">
      <c r="D2665" s="352"/>
    </row>
    <row r="2666" spans="4:4" x14ac:dyDescent="0.25">
      <c r="D2666" s="352"/>
    </row>
    <row r="2667" spans="4:4" x14ac:dyDescent="0.25">
      <c r="D2667" s="352"/>
    </row>
    <row r="2668" spans="4:4" x14ac:dyDescent="0.25">
      <c r="D2668" s="352"/>
    </row>
    <row r="2669" spans="4:4" x14ac:dyDescent="0.25">
      <c r="D2669" s="352"/>
    </row>
    <row r="2670" spans="4:4" x14ac:dyDescent="0.25">
      <c r="D2670" s="352"/>
    </row>
    <row r="2671" spans="4:4" x14ac:dyDescent="0.25">
      <c r="D2671" s="352"/>
    </row>
    <row r="2672" spans="4:4" x14ac:dyDescent="0.25">
      <c r="D2672" s="352"/>
    </row>
    <row r="2673" spans="4:4" x14ac:dyDescent="0.25">
      <c r="D2673" s="352"/>
    </row>
    <row r="2674" spans="4:4" x14ac:dyDescent="0.25">
      <c r="D2674" s="352"/>
    </row>
    <row r="2675" spans="4:4" x14ac:dyDescent="0.25">
      <c r="D2675" s="352"/>
    </row>
    <row r="2676" spans="4:4" x14ac:dyDescent="0.25">
      <c r="D2676" s="352"/>
    </row>
    <row r="2677" spans="4:4" x14ac:dyDescent="0.25">
      <c r="D2677" s="352"/>
    </row>
    <row r="2678" spans="4:4" x14ac:dyDescent="0.25">
      <c r="D2678" s="352"/>
    </row>
    <row r="2679" spans="4:4" x14ac:dyDescent="0.25">
      <c r="D2679" s="352"/>
    </row>
    <row r="2680" spans="4:4" x14ac:dyDescent="0.25">
      <c r="D2680" s="352"/>
    </row>
    <row r="2681" spans="4:4" x14ac:dyDescent="0.25">
      <c r="D2681" s="352"/>
    </row>
    <row r="2682" spans="4:4" x14ac:dyDescent="0.25">
      <c r="D2682" s="352"/>
    </row>
    <row r="2683" spans="4:4" x14ac:dyDescent="0.25">
      <c r="D2683" s="352"/>
    </row>
    <row r="2684" spans="4:4" x14ac:dyDescent="0.25">
      <c r="D2684" s="352"/>
    </row>
    <row r="2685" spans="4:4" x14ac:dyDescent="0.25">
      <c r="D2685" s="352"/>
    </row>
    <row r="2686" spans="4:4" x14ac:dyDescent="0.25">
      <c r="D2686" s="352"/>
    </row>
    <row r="2687" spans="4:4" x14ac:dyDescent="0.25">
      <c r="D2687" s="352"/>
    </row>
    <row r="2688" spans="4:4" x14ac:dyDescent="0.25">
      <c r="D2688" s="352"/>
    </row>
    <row r="2689" spans="4:4" x14ac:dyDescent="0.25">
      <c r="D2689" s="352"/>
    </row>
    <row r="2690" spans="4:4" x14ac:dyDescent="0.25">
      <c r="D2690" s="352"/>
    </row>
    <row r="2691" spans="4:4" x14ac:dyDescent="0.25">
      <c r="D2691" s="352"/>
    </row>
    <row r="2692" spans="4:4" x14ac:dyDescent="0.25">
      <c r="D2692" s="352"/>
    </row>
    <row r="2693" spans="4:4" x14ac:dyDescent="0.25">
      <c r="D2693" s="352"/>
    </row>
    <row r="2694" spans="4:4" x14ac:dyDescent="0.25">
      <c r="D2694" s="352"/>
    </row>
    <row r="2695" spans="4:4" x14ac:dyDescent="0.25">
      <c r="D2695" s="352"/>
    </row>
    <row r="2696" spans="4:4" x14ac:dyDescent="0.25">
      <c r="D2696" s="352"/>
    </row>
    <row r="2697" spans="4:4" x14ac:dyDescent="0.25">
      <c r="D2697" s="352"/>
    </row>
    <row r="2698" spans="4:4" x14ac:dyDescent="0.25">
      <c r="D2698" s="352"/>
    </row>
    <row r="2699" spans="4:4" x14ac:dyDescent="0.25">
      <c r="D2699" s="352"/>
    </row>
    <row r="2700" spans="4:4" x14ac:dyDescent="0.25">
      <c r="D2700" s="352"/>
    </row>
    <row r="2701" spans="4:4" x14ac:dyDescent="0.25">
      <c r="D2701" s="352"/>
    </row>
    <row r="2702" spans="4:4" x14ac:dyDescent="0.25">
      <c r="D2702" s="352"/>
    </row>
    <row r="2703" spans="4:4" x14ac:dyDescent="0.25">
      <c r="D2703" s="352"/>
    </row>
    <row r="2704" spans="4:4" x14ac:dyDescent="0.25">
      <c r="D2704" s="352"/>
    </row>
    <row r="2705" spans="4:4" x14ac:dyDescent="0.25">
      <c r="D2705" s="352"/>
    </row>
    <row r="2706" spans="4:4" x14ac:dyDescent="0.25">
      <c r="D2706" s="352"/>
    </row>
    <row r="2707" spans="4:4" x14ac:dyDescent="0.25">
      <c r="D2707" s="352"/>
    </row>
    <row r="2708" spans="4:4" x14ac:dyDescent="0.25">
      <c r="D2708" s="352"/>
    </row>
    <row r="2709" spans="4:4" x14ac:dyDescent="0.25">
      <c r="D2709" s="352"/>
    </row>
    <row r="2710" spans="4:4" x14ac:dyDescent="0.25">
      <c r="D2710" s="352"/>
    </row>
    <row r="2711" spans="4:4" x14ac:dyDescent="0.25">
      <c r="D2711" s="352"/>
    </row>
    <row r="2712" spans="4:4" x14ac:dyDescent="0.25">
      <c r="D2712" s="352"/>
    </row>
    <row r="2713" spans="4:4" x14ac:dyDescent="0.25">
      <c r="D2713" s="352"/>
    </row>
    <row r="2714" spans="4:4" x14ac:dyDescent="0.25">
      <c r="D2714" s="352"/>
    </row>
    <row r="2715" spans="4:4" x14ac:dyDescent="0.25">
      <c r="D2715" s="352"/>
    </row>
    <row r="2716" spans="4:4" x14ac:dyDescent="0.25">
      <c r="D2716" s="352"/>
    </row>
    <row r="2717" spans="4:4" x14ac:dyDescent="0.25">
      <c r="D2717" s="352"/>
    </row>
    <row r="2718" spans="4:4" x14ac:dyDescent="0.25">
      <c r="D2718" s="352"/>
    </row>
    <row r="2719" spans="4:4" x14ac:dyDescent="0.25">
      <c r="D2719" s="352"/>
    </row>
    <row r="2720" spans="4:4" x14ac:dyDescent="0.25">
      <c r="D2720" s="352"/>
    </row>
    <row r="2721" spans="4:4" x14ac:dyDescent="0.25">
      <c r="D2721" s="352"/>
    </row>
    <row r="2722" spans="4:4" x14ac:dyDescent="0.25">
      <c r="D2722" s="352"/>
    </row>
    <row r="2723" spans="4:4" x14ac:dyDescent="0.25">
      <c r="D2723" s="352"/>
    </row>
    <row r="2724" spans="4:4" x14ac:dyDescent="0.25">
      <c r="D2724" s="352"/>
    </row>
    <row r="2725" spans="4:4" x14ac:dyDescent="0.25">
      <c r="D2725" s="352"/>
    </row>
    <row r="2726" spans="4:4" x14ac:dyDescent="0.25">
      <c r="D2726" s="352"/>
    </row>
    <row r="2727" spans="4:4" x14ac:dyDescent="0.25">
      <c r="D2727" s="352"/>
    </row>
    <row r="2728" spans="4:4" x14ac:dyDescent="0.25">
      <c r="D2728" s="352"/>
    </row>
    <row r="2729" spans="4:4" x14ac:dyDescent="0.25">
      <c r="D2729" s="352"/>
    </row>
    <row r="2730" spans="4:4" x14ac:dyDescent="0.25">
      <c r="D2730" s="352"/>
    </row>
    <row r="2731" spans="4:4" x14ac:dyDescent="0.25">
      <c r="D2731" s="352"/>
    </row>
    <row r="2732" spans="4:4" x14ac:dyDescent="0.25">
      <c r="D2732" s="352"/>
    </row>
    <row r="2733" spans="4:4" x14ac:dyDescent="0.25">
      <c r="D2733" s="352"/>
    </row>
    <row r="2734" spans="4:4" x14ac:dyDescent="0.25">
      <c r="D2734" s="352"/>
    </row>
    <row r="2735" spans="4:4" x14ac:dyDescent="0.25">
      <c r="D2735" s="352"/>
    </row>
    <row r="2736" spans="4:4" x14ac:dyDescent="0.25">
      <c r="D2736" s="352"/>
    </row>
    <row r="2737" spans="4:4" x14ac:dyDescent="0.25">
      <c r="D2737" s="352"/>
    </row>
    <row r="2738" spans="4:4" x14ac:dyDescent="0.25">
      <c r="D2738" s="352"/>
    </row>
    <row r="2739" spans="4:4" x14ac:dyDescent="0.25">
      <c r="D2739" s="352"/>
    </row>
    <row r="2740" spans="4:4" x14ac:dyDescent="0.25">
      <c r="D2740" s="352"/>
    </row>
    <row r="2741" spans="4:4" x14ac:dyDescent="0.25">
      <c r="D2741" s="352"/>
    </row>
    <row r="2742" spans="4:4" x14ac:dyDescent="0.25">
      <c r="D2742" s="352"/>
    </row>
    <row r="2743" spans="4:4" x14ac:dyDescent="0.25">
      <c r="D2743" s="352"/>
    </row>
    <row r="2744" spans="4:4" x14ac:dyDescent="0.25">
      <c r="D2744" s="352"/>
    </row>
    <row r="2745" spans="4:4" x14ac:dyDescent="0.25">
      <c r="D2745" s="352"/>
    </row>
    <row r="2746" spans="4:4" x14ac:dyDescent="0.25">
      <c r="D2746" s="352"/>
    </row>
    <row r="2747" spans="4:4" x14ac:dyDescent="0.25">
      <c r="D2747" s="352"/>
    </row>
    <row r="2748" spans="4:4" x14ac:dyDescent="0.25">
      <c r="D2748" s="352"/>
    </row>
    <row r="2749" spans="4:4" x14ac:dyDescent="0.25">
      <c r="D2749" s="352"/>
    </row>
    <row r="2750" spans="4:4" x14ac:dyDescent="0.25">
      <c r="D2750" s="352"/>
    </row>
    <row r="2751" spans="4:4" x14ac:dyDescent="0.25">
      <c r="D2751" s="352"/>
    </row>
    <row r="2752" spans="4:4" x14ac:dyDescent="0.25">
      <c r="D2752" s="352"/>
    </row>
    <row r="2753" spans="4:4" x14ac:dyDescent="0.25">
      <c r="D2753" s="352"/>
    </row>
    <row r="2754" spans="4:4" x14ac:dyDescent="0.25">
      <c r="D2754" s="352"/>
    </row>
    <row r="2755" spans="4:4" x14ac:dyDescent="0.25">
      <c r="D2755" s="352"/>
    </row>
    <row r="2756" spans="4:4" x14ac:dyDescent="0.25">
      <c r="D2756" s="352"/>
    </row>
    <row r="2757" spans="4:4" x14ac:dyDescent="0.25">
      <c r="D2757" s="352"/>
    </row>
    <row r="2758" spans="4:4" x14ac:dyDescent="0.25">
      <c r="D2758" s="352"/>
    </row>
    <row r="2759" spans="4:4" x14ac:dyDescent="0.25">
      <c r="D2759" s="352"/>
    </row>
    <row r="2760" spans="4:4" x14ac:dyDescent="0.25">
      <c r="D2760" s="352"/>
    </row>
    <row r="2761" spans="4:4" x14ac:dyDescent="0.25">
      <c r="D2761" s="352"/>
    </row>
    <row r="2762" spans="4:4" x14ac:dyDescent="0.25">
      <c r="D2762" s="352"/>
    </row>
    <row r="2763" spans="4:4" x14ac:dyDescent="0.25">
      <c r="D2763" s="352"/>
    </row>
    <row r="2764" spans="4:4" x14ac:dyDescent="0.25">
      <c r="D2764" s="352"/>
    </row>
    <row r="2765" spans="4:4" x14ac:dyDescent="0.25">
      <c r="D2765" s="352"/>
    </row>
    <row r="2766" spans="4:4" x14ac:dyDescent="0.25">
      <c r="D2766" s="352"/>
    </row>
    <row r="2767" spans="4:4" x14ac:dyDescent="0.25">
      <c r="D2767" s="352"/>
    </row>
    <row r="2768" spans="4:4" x14ac:dyDescent="0.25">
      <c r="D2768" s="352"/>
    </row>
    <row r="2769" spans="4:4" x14ac:dyDescent="0.25">
      <c r="D2769" s="352"/>
    </row>
    <row r="2770" spans="4:4" x14ac:dyDescent="0.25">
      <c r="D2770" s="352"/>
    </row>
    <row r="2771" spans="4:4" x14ac:dyDescent="0.25">
      <c r="D2771" s="352"/>
    </row>
    <row r="2772" spans="4:4" x14ac:dyDescent="0.25">
      <c r="D2772" s="352"/>
    </row>
    <row r="2773" spans="4:4" x14ac:dyDescent="0.25">
      <c r="D2773" s="352"/>
    </row>
    <row r="2774" spans="4:4" x14ac:dyDescent="0.25">
      <c r="D2774" s="352"/>
    </row>
    <row r="2775" spans="4:4" x14ac:dyDescent="0.25">
      <c r="D2775" s="352"/>
    </row>
    <row r="2776" spans="4:4" x14ac:dyDescent="0.25">
      <c r="D2776" s="352"/>
    </row>
    <row r="2777" spans="4:4" x14ac:dyDescent="0.25">
      <c r="D2777" s="352"/>
    </row>
    <row r="2778" spans="4:4" x14ac:dyDescent="0.25">
      <c r="D2778" s="352"/>
    </row>
    <row r="2779" spans="4:4" x14ac:dyDescent="0.25">
      <c r="D2779" s="352"/>
    </row>
    <row r="2780" spans="4:4" x14ac:dyDescent="0.25">
      <c r="D2780" s="352"/>
    </row>
    <row r="2781" spans="4:4" x14ac:dyDescent="0.25">
      <c r="D2781" s="352"/>
    </row>
    <row r="2782" spans="4:4" x14ac:dyDescent="0.25">
      <c r="D2782" s="352"/>
    </row>
    <row r="2783" spans="4:4" x14ac:dyDescent="0.25">
      <c r="D2783" s="352"/>
    </row>
    <row r="2784" spans="4:4" x14ac:dyDescent="0.25">
      <c r="D2784" s="352"/>
    </row>
    <row r="2785" spans="4:4" x14ac:dyDescent="0.25">
      <c r="D2785" s="352"/>
    </row>
    <row r="2786" spans="4:4" x14ac:dyDescent="0.25">
      <c r="D2786" s="352"/>
    </row>
    <row r="2787" spans="4:4" x14ac:dyDescent="0.25">
      <c r="D2787" s="352"/>
    </row>
    <row r="2788" spans="4:4" x14ac:dyDescent="0.25">
      <c r="D2788" s="352"/>
    </row>
    <row r="2789" spans="4:4" x14ac:dyDescent="0.25">
      <c r="D2789" s="352"/>
    </row>
    <row r="2790" spans="4:4" x14ac:dyDescent="0.25">
      <c r="D2790" s="352"/>
    </row>
    <row r="2791" spans="4:4" x14ac:dyDescent="0.25">
      <c r="D2791" s="352"/>
    </row>
    <row r="2792" spans="4:4" x14ac:dyDescent="0.25">
      <c r="D2792" s="352"/>
    </row>
    <row r="2793" spans="4:4" x14ac:dyDescent="0.25">
      <c r="D2793" s="352"/>
    </row>
    <row r="2794" spans="4:4" x14ac:dyDescent="0.25">
      <c r="D2794" s="352"/>
    </row>
    <row r="2795" spans="4:4" x14ac:dyDescent="0.25">
      <c r="D2795" s="352"/>
    </row>
    <row r="2796" spans="4:4" x14ac:dyDescent="0.25">
      <c r="D2796" s="352"/>
    </row>
    <row r="2797" spans="4:4" x14ac:dyDescent="0.25">
      <c r="D2797" s="352"/>
    </row>
    <row r="2798" spans="4:4" x14ac:dyDescent="0.25">
      <c r="D2798" s="352"/>
    </row>
    <row r="2799" spans="4:4" x14ac:dyDescent="0.25">
      <c r="D2799" s="352"/>
    </row>
    <row r="2800" spans="4:4" x14ac:dyDescent="0.25">
      <c r="D2800" s="352"/>
    </row>
    <row r="2801" spans="4:4" x14ac:dyDescent="0.25">
      <c r="D2801" s="352"/>
    </row>
    <row r="2802" spans="4:4" x14ac:dyDescent="0.25">
      <c r="D2802" s="352"/>
    </row>
    <row r="2803" spans="4:4" x14ac:dyDescent="0.25">
      <c r="D2803" s="352"/>
    </row>
    <row r="2804" spans="4:4" x14ac:dyDescent="0.25">
      <c r="D2804" s="352"/>
    </row>
    <row r="2805" spans="4:4" x14ac:dyDescent="0.25">
      <c r="D2805" s="352"/>
    </row>
    <row r="2806" spans="4:4" x14ac:dyDescent="0.25">
      <c r="D2806" s="352"/>
    </row>
    <row r="2807" spans="4:4" x14ac:dyDescent="0.25">
      <c r="D2807" s="352"/>
    </row>
    <row r="2808" spans="4:4" x14ac:dyDescent="0.25">
      <c r="D2808" s="352"/>
    </row>
    <row r="2809" spans="4:4" x14ac:dyDescent="0.25">
      <c r="D2809" s="352"/>
    </row>
    <row r="2810" spans="4:4" x14ac:dyDescent="0.25">
      <c r="D2810" s="352"/>
    </row>
    <row r="2811" spans="4:4" x14ac:dyDescent="0.25">
      <c r="D2811" s="352"/>
    </row>
    <row r="2812" spans="4:4" x14ac:dyDescent="0.25">
      <c r="D2812" s="352"/>
    </row>
    <row r="2813" spans="4:4" x14ac:dyDescent="0.25">
      <c r="D2813" s="352"/>
    </row>
    <row r="2814" spans="4:4" x14ac:dyDescent="0.25">
      <c r="D2814" s="352"/>
    </row>
    <row r="2815" spans="4:4" x14ac:dyDescent="0.25">
      <c r="D2815" s="352"/>
    </row>
    <row r="2816" spans="4:4" x14ac:dyDescent="0.25">
      <c r="D2816" s="352"/>
    </row>
    <row r="2817" spans="4:4" x14ac:dyDescent="0.25">
      <c r="D2817" s="352"/>
    </row>
    <row r="2818" spans="4:4" x14ac:dyDescent="0.25">
      <c r="D2818" s="352"/>
    </row>
    <row r="2819" spans="4:4" x14ac:dyDescent="0.25">
      <c r="D2819" s="352"/>
    </row>
    <row r="2820" spans="4:4" x14ac:dyDescent="0.25">
      <c r="D2820" s="352"/>
    </row>
    <row r="2821" spans="4:4" x14ac:dyDescent="0.25">
      <c r="D2821" s="352"/>
    </row>
    <row r="2822" spans="4:4" x14ac:dyDescent="0.25">
      <c r="D2822" s="352"/>
    </row>
    <row r="2823" spans="4:4" x14ac:dyDescent="0.25">
      <c r="D2823" s="352"/>
    </row>
    <row r="2824" spans="4:4" x14ac:dyDescent="0.25">
      <c r="D2824" s="352"/>
    </row>
    <row r="2825" spans="4:4" x14ac:dyDescent="0.25">
      <c r="D2825" s="352"/>
    </row>
    <row r="2826" spans="4:4" x14ac:dyDescent="0.25">
      <c r="D2826" s="352"/>
    </row>
    <row r="2827" spans="4:4" x14ac:dyDescent="0.25">
      <c r="D2827" s="352"/>
    </row>
    <row r="2828" spans="4:4" x14ac:dyDescent="0.25">
      <c r="D2828" s="352"/>
    </row>
    <row r="2829" spans="4:4" x14ac:dyDescent="0.25">
      <c r="D2829" s="352"/>
    </row>
    <row r="2830" spans="4:4" x14ac:dyDescent="0.25">
      <c r="D2830" s="352"/>
    </row>
    <row r="2831" spans="4:4" x14ac:dyDescent="0.25">
      <c r="D2831" s="352"/>
    </row>
    <row r="2832" spans="4:4" x14ac:dyDescent="0.25">
      <c r="D2832" s="352"/>
    </row>
    <row r="2833" spans="4:4" x14ac:dyDescent="0.25">
      <c r="D2833" s="352"/>
    </row>
    <row r="2834" spans="4:4" x14ac:dyDescent="0.25">
      <c r="D2834" s="352"/>
    </row>
    <row r="2835" spans="4:4" x14ac:dyDescent="0.25">
      <c r="D2835" s="352"/>
    </row>
    <row r="2836" spans="4:4" x14ac:dyDescent="0.25">
      <c r="D2836" s="352"/>
    </row>
    <row r="2837" spans="4:4" x14ac:dyDescent="0.25">
      <c r="D2837" s="352"/>
    </row>
    <row r="2838" spans="4:4" x14ac:dyDescent="0.25">
      <c r="D2838" s="352"/>
    </row>
    <row r="2839" spans="4:4" x14ac:dyDescent="0.25">
      <c r="D2839" s="352"/>
    </row>
    <row r="2840" spans="4:4" x14ac:dyDescent="0.25">
      <c r="D2840" s="352"/>
    </row>
    <row r="2841" spans="4:4" x14ac:dyDescent="0.25">
      <c r="D2841" s="352"/>
    </row>
    <row r="2842" spans="4:4" x14ac:dyDescent="0.25">
      <c r="D2842" s="352"/>
    </row>
    <row r="2843" spans="4:4" x14ac:dyDescent="0.25">
      <c r="D2843" s="352"/>
    </row>
    <row r="2844" spans="4:4" x14ac:dyDescent="0.25">
      <c r="D2844" s="352"/>
    </row>
    <row r="2845" spans="4:4" x14ac:dyDescent="0.25">
      <c r="D2845" s="352"/>
    </row>
    <row r="2846" spans="4:4" x14ac:dyDescent="0.25">
      <c r="D2846" s="352"/>
    </row>
    <row r="2847" spans="4:4" x14ac:dyDescent="0.25">
      <c r="D2847" s="352"/>
    </row>
    <row r="2848" spans="4:4" x14ac:dyDescent="0.25">
      <c r="D2848" s="352"/>
    </row>
    <row r="2849" spans="4:4" x14ac:dyDescent="0.25">
      <c r="D2849" s="352"/>
    </row>
    <row r="2850" spans="4:4" x14ac:dyDescent="0.25">
      <c r="D2850" s="352"/>
    </row>
    <row r="2851" spans="4:4" x14ac:dyDescent="0.25">
      <c r="D2851" s="352"/>
    </row>
    <row r="2852" spans="4:4" x14ac:dyDescent="0.25">
      <c r="D2852" s="352"/>
    </row>
    <row r="2853" spans="4:4" x14ac:dyDescent="0.25">
      <c r="D2853" s="352"/>
    </row>
    <row r="2854" spans="4:4" x14ac:dyDescent="0.25">
      <c r="D2854" s="352"/>
    </row>
    <row r="2855" spans="4:4" x14ac:dyDescent="0.25">
      <c r="D2855" s="352"/>
    </row>
    <row r="2856" spans="4:4" x14ac:dyDescent="0.25">
      <c r="D2856" s="352"/>
    </row>
    <row r="2857" spans="4:4" x14ac:dyDescent="0.25">
      <c r="D2857" s="352"/>
    </row>
    <row r="2858" spans="4:4" x14ac:dyDescent="0.25">
      <c r="D2858" s="352"/>
    </row>
    <row r="2859" spans="4:4" x14ac:dyDescent="0.25">
      <c r="D2859" s="352"/>
    </row>
    <row r="2860" spans="4:4" x14ac:dyDescent="0.25">
      <c r="D2860" s="352"/>
    </row>
    <row r="2861" spans="4:4" x14ac:dyDescent="0.25">
      <c r="D2861" s="352"/>
    </row>
    <row r="2862" spans="4:4" x14ac:dyDescent="0.25">
      <c r="D2862" s="352"/>
    </row>
    <row r="2863" spans="4:4" x14ac:dyDescent="0.25">
      <c r="D2863" s="352"/>
    </row>
    <row r="2864" spans="4:4" x14ac:dyDescent="0.25">
      <c r="D2864" s="352"/>
    </row>
    <row r="2865" spans="4:4" x14ac:dyDescent="0.25">
      <c r="D2865" s="352"/>
    </row>
    <row r="2866" spans="4:4" x14ac:dyDescent="0.25">
      <c r="D2866" s="352"/>
    </row>
    <row r="2867" spans="4:4" x14ac:dyDescent="0.25">
      <c r="D2867" s="352"/>
    </row>
    <row r="2868" spans="4:4" x14ac:dyDescent="0.25">
      <c r="D2868" s="352"/>
    </row>
    <row r="2869" spans="4:4" x14ac:dyDescent="0.25">
      <c r="D2869" s="352"/>
    </row>
    <row r="2870" spans="4:4" x14ac:dyDescent="0.25">
      <c r="D2870" s="352"/>
    </row>
    <row r="2871" spans="4:4" x14ac:dyDescent="0.25">
      <c r="D2871" s="352"/>
    </row>
    <row r="2872" spans="4:4" x14ac:dyDescent="0.25">
      <c r="D2872" s="352"/>
    </row>
    <row r="2873" spans="4:4" x14ac:dyDescent="0.25">
      <c r="D2873" s="352"/>
    </row>
    <row r="2874" spans="4:4" x14ac:dyDescent="0.25">
      <c r="D2874" s="352"/>
    </row>
    <row r="2875" spans="4:4" x14ac:dyDescent="0.25">
      <c r="D2875" s="352"/>
    </row>
    <row r="2876" spans="4:4" x14ac:dyDescent="0.25">
      <c r="D2876" s="352"/>
    </row>
    <row r="2877" spans="4:4" x14ac:dyDescent="0.25">
      <c r="D2877" s="352"/>
    </row>
    <row r="2878" spans="4:4" x14ac:dyDescent="0.25">
      <c r="D2878" s="352"/>
    </row>
    <row r="2879" spans="4:4" x14ac:dyDescent="0.25">
      <c r="D2879" s="352"/>
    </row>
    <row r="2880" spans="4:4" x14ac:dyDescent="0.25">
      <c r="D2880" s="352"/>
    </row>
    <row r="2881" spans="4:4" x14ac:dyDescent="0.25">
      <c r="D2881" s="352"/>
    </row>
    <row r="2882" spans="4:4" x14ac:dyDescent="0.25">
      <c r="D2882" s="352"/>
    </row>
    <row r="2883" spans="4:4" x14ac:dyDescent="0.25">
      <c r="D2883" s="352"/>
    </row>
    <row r="2884" spans="4:4" x14ac:dyDescent="0.25">
      <c r="D2884" s="352"/>
    </row>
    <row r="2885" spans="4:4" x14ac:dyDescent="0.25">
      <c r="D2885" s="352"/>
    </row>
    <row r="2886" spans="4:4" x14ac:dyDescent="0.25">
      <c r="D2886" s="352"/>
    </row>
    <row r="2887" spans="4:4" x14ac:dyDescent="0.25">
      <c r="D2887" s="352"/>
    </row>
    <row r="2888" spans="4:4" x14ac:dyDescent="0.25">
      <c r="D2888" s="352"/>
    </row>
    <row r="2889" spans="4:4" x14ac:dyDescent="0.25">
      <c r="D2889" s="352"/>
    </row>
    <row r="2890" spans="4:4" x14ac:dyDescent="0.25">
      <c r="D2890" s="352"/>
    </row>
    <row r="2891" spans="4:4" x14ac:dyDescent="0.25">
      <c r="D2891" s="352"/>
    </row>
    <row r="2892" spans="4:4" x14ac:dyDescent="0.25">
      <c r="D2892" s="352"/>
    </row>
    <row r="2893" spans="4:4" x14ac:dyDescent="0.25">
      <c r="D2893" s="352"/>
    </row>
    <row r="2894" spans="4:4" x14ac:dyDescent="0.25">
      <c r="D2894" s="352"/>
    </row>
    <row r="2895" spans="4:4" x14ac:dyDescent="0.25">
      <c r="D2895" s="352"/>
    </row>
    <row r="2896" spans="4:4" x14ac:dyDescent="0.25">
      <c r="D2896" s="352"/>
    </row>
    <row r="2897" spans="4:4" x14ac:dyDescent="0.25">
      <c r="D2897" s="352"/>
    </row>
    <row r="2898" spans="4:4" x14ac:dyDescent="0.25">
      <c r="D2898" s="352"/>
    </row>
    <row r="2899" spans="4:4" x14ac:dyDescent="0.25">
      <c r="D2899" s="352"/>
    </row>
    <row r="2900" spans="4:4" x14ac:dyDescent="0.25">
      <c r="D2900" s="352"/>
    </row>
    <row r="2901" spans="4:4" x14ac:dyDescent="0.25">
      <c r="D2901" s="352"/>
    </row>
    <row r="2902" spans="4:4" x14ac:dyDescent="0.25">
      <c r="D2902" s="352"/>
    </row>
    <row r="2903" spans="4:4" x14ac:dyDescent="0.25">
      <c r="D2903" s="352"/>
    </row>
    <row r="2904" spans="4:4" x14ac:dyDescent="0.25">
      <c r="D2904" s="352"/>
    </row>
    <row r="2905" spans="4:4" x14ac:dyDescent="0.25">
      <c r="D2905" s="352"/>
    </row>
    <row r="2906" spans="4:4" x14ac:dyDescent="0.25">
      <c r="D2906" s="352"/>
    </row>
    <row r="2907" spans="4:4" x14ac:dyDescent="0.25">
      <c r="D2907" s="352"/>
    </row>
    <row r="2909" spans="4:4" x14ac:dyDescent="0.25">
      <c r="D2909" s="204"/>
    </row>
  </sheetData>
  <mergeCells count="581">
    <mergeCell ref="P5:P6"/>
    <mergeCell ref="P278:P279"/>
    <mergeCell ref="A541:B541"/>
    <mergeCell ref="A542:B542"/>
    <mergeCell ref="A543:B543"/>
    <mergeCell ref="A544:B544"/>
    <mergeCell ref="A545:B545"/>
    <mergeCell ref="A546:B546"/>
    <mergeCell ref="A535:B535"/>
    <mergeCell ref="A536:B536"/>
    <mergeCell ref="A537:B537"/>
    <mergeCell ref="A538:B538"/>
    <mergeCell ref="A539:B539"/>
    <mergeCell ref="A540:B540"/>
    <mergeCell ref="A529:B529"/>
    <mergeCell ref="A530:B530"/>
    <mergeCell ref="A531:B531"/>
    <mergeCell ref="A532:B532"/>
    <mergeCell ref="A533:B533"/>
    <mergeCell ref="A534:B534"/>
    <mergeCell ref="A523:B523"/>
    <mergeCell ref="A524:B524"/>
    <mergeCell ref="A525:B525"/>
    <mergeCell ref="A526:B526"/>
    <mergeCell ref="A561:B561"/>
    <mergeCell ref="A562:B562"/>
    <mergeCell ref="A553:B553"/>
    <mergeCell ref="A554:B554"/>
    <mergeCell ref="A555:B555"/>
    <mergeCell ref="A556:B556"/>
    <mergeCell ref="A547:B547"/>
    <mergeCell ref="A548:B548"/>
    <mergeCell ref="A549:B549"/>
    <mergeCell ref="A550:B550"/>
    <mergeCell ref="A551:B551"/>
    <mergeCell ref="A552:B552"/>
    <mergeCell ref="A527:B527"/>
    <mergeCell ref="A528:B528"/>
    <mergeCell ref="A517:B517"/>
    <mergeCell ref="A518:B518"/>
    <mergeCell ref="A519:B519"/>
    <mergeCell ref="A520:B520"/>
    <mergeCell ref="A521:B521"/>
    <mergeCell ref="A522:B522"/>
    <mergeCell ref="A511:B511"/>
    <mergeCell ref="A512:B512"/>
    <mergeCell ref="A513:B513"/>
    <mergeCell ref="A514:B514"/>
    <mergeCell ref="A515:B515"/>
    <mergeCell ref="A516:B516"/>
    <mergeCell ref="A505:B505"/>
    <mergeCell ref="A506:B506"/>
    <mergeCell ref="A507:B507"/>
    <mergeCell ref="A508:B508"/>
    <mergeCell ref="A509:B509"/>
    <mergeCell ref="A510:B510"/>
    <mergeCell ref="A499:B499"/>
    <mergeCell ref="A500:B500"/>
    <mergeCell ref="A501:B501"/>
    <mergeCell ref="A502:B502"/>
    <mergeCell ref="A503:B503"/>
    <mergeCell ref="A504:B504"/>
    <mergeCell ref="A493:B493"/>
    <mergeCell ref="A494:B494"/>
    <mergeCell ref="A495:B495"/>
    <mergeCell ref="A496:B496"/>
    <mergeCell ref="A497:B497"/>
    <mergeCell ref="A498:B498"/>
    <mergeCell ref="A487:B487"/>
    <mergeCell ref="A488:B488"/>
    <mergeCell ref="A489:B489"/>
    <mergeCell ref="A490:B490"/>
    <mergeCell ref="A491:B491"/>
    <mergeCell ref="A492:B492"/>
    <mergeCell ref="A481:B481"/>
    <mergeCell ref="A482:B482"/>
    <mergeCell ref="A483:B483"/>
    <mergeCell ref="A484:B484"/>
    <mergeCell ref="A485:B485"/>
    <mergeCell ref="A486:B486"/>
    <mergeCell ref="A475:B475"/>
    <mergeCell ref="A476:B476"/>
    <mergeCell ref="A477:B477"/>
    <mergeCell ref="A478:B478"/>
    <mergeCell ref="A479:B479"/>
    <mergeCell ref="A480:B480"/>
    <mergeCell ref="A469:B469"/>
    <mergeCell ref="A470:B470"/>
    <mergeCell ref="A471:B471"/>
    <mergeCell ref="A472:B472"/>
    <mergeCell ref="A473:B473"/>
    <mergeCell ref="A474:B474"/>
    <mergeCell ref="A463:B463"/>
    <mergeCell ref="A464:B464"/>
    <mergeCell ref="A465:B465"/>
    <mergeCell ref="A466:B466"/>
    <mergeCell ref="A467:B467"/>
    <mergeCell ref="A468:B468"/>
    <mergeCell ref="A457:B457"/>
    <mergeCell ref="A458:B458"/>
    <mergeCell ref="A459:B459"/>
    <mergeCell ref="A460:B460"/>
    <mergeCell ref="A461:B461"/>
    <mergeCell ref="A462:B462"/>
    <mergeCell ref="A451:B451"/>
    <mergeCell ref="A452:B452"/>
    <mergeCell ref="A453:B453"/>
    <mergeCell ref="A454:B454"/>
    <mergeCell ref="A455:B455"/>
    <mergeCell ref="A456:B456"/>
    <mergeCell ref="A445:B445"/>
    <mergeCell ref="A446:B446"/>
    <mergeCell ref="A447:B447"/>
    <mergeCell ref="A448:B448"/>
    <mergeCell ref="A449:B449"/>
    <mergeCell ref="A450:B450"/>
    <mergeCell ref="A439:B439"/>
    <mergeCell ref="A440:B440"/>
    <mergeCell ref="A441:B441"/>
    <mergeCell ref="A442:B442"/>
    <mergeCell ref="A443:B443"/>
    <mergeCell ref="A444:B444"/>
    <mergeCell ref="A433:B433"/>
    <mergeCell ref="A434:B434"/>
    <mergeCell ref="A435:B435"/>
    <mergeCell ref="A436:B436"/>
    <mergeCell ref="A437:B437"/>
    <mergeCell ref="A438:B438"/>
    <mergeCell ref="A427:B427"/>
    <mergeCell ref="A428:B428"/>
    <mergeCell ref="A429:B429"/>
    <mergeCell ref="A430:B430"/>
    <mergeCell ref="A431:B431"/>
    <mergeCell ref="A432:B432"/>
    <mergeCell ref="A421:B421"/>
    <mergeCell ref="A422:B422"/>
    <mergeCell ref="A423:B423"/>
    <mergeCell ref="A424:B424"/>
    <mergeCell ref="A425:B425"/>
    <mergeCell ref="A426:B426"/>
    <mergeCell ref="A415:B415"/>
    <mergeCell ref="A416:B416"/>
    <mergeCell ref="A417:B417"/>
    <mergeCell ref="A418:B418"/>
    <mergeCell ref="A419:B419"/>
    <mergeCell ref="A420:B420"/>
    <mergeCell ref="A409:B409"/>
    <mergeCell ref="A410:B410"/>
    <mergeCell ref="A411:B411"/>
    <mergeCell ref="A412:B412"/>
    <mergeCell ref="A413:B413"/>
    <mergeCell ref="A414:B414"/>
    <mergeCell ref="A403:B403"/>
    <mergeCell ref="A404:B404"/>
    <mergeCell ref="A405:B405"/>
    <mergeCell ref="A406:B406"/>
    <mergeCell ref="A407:B407"/>
    <mergeCell ref="A408:B408"/>
    <mergeCell ref="A397:B397"/>
    <mergeCell ref="A398:B398"/>
    <mergeCell ref="A399:B399"/>
    <mergeCell ref="A400:B400"/>
    <mergeCell ref="A401:B401"/>
    <mergeCell ref="A402:B402"/>
    <mergeCell ref="A391:B391"/>
    <mergeCell ref="A392:B392"/>
    <mergeCell ref="A393:B393"/>
    <mergeCell ref="A394:B394"/>
    <mergeCell ref="A395:B395"/>
    <mergeCell ref="A396:B396"/>
    <mergeCell ref="A385:B385"/>
    <mergeCell ref="A386:B386"/>
    <mergeCell ref="A387:B387"/>
    <mergeCell ref="A388:B388"/>
    <mergeCell ref="A389:B389"/>
    <mergeCell ref="A390:B390"/>
    <mergeCell ref="A379:B379"/>
    <mergeCell ref="A380:B380"/>
    <mergeCell ref="A381:B381"/>
    <mergeCell ref="A382:B382"/>
    <mergeCell ref="A383:B383"/>
    <mergeCell ref="A384:B384"/>
    <mergeCell ref="A373:B373"/>
    <mergeCell ref="A374:B374"/>
    <mergeCell ref="A375:B375"/>
    <mergeCell ref="A376:B376"/>
    <mergeCell ref="A377:B377"/>
    <mergeCell ref="A378:B378"/>
    <mergeCell ref="A367:B367"/>
    <mergeCell ref="A368:B368"/>
    <mergeCell ref="A369:B369"/>
    <mergeCell ref="A370:B370"/>
    <mergeCell ref="A371:B371"/>
    <mergeCell ref="A372:B372"/>
    <mergeCell ref="A361:B361"/>
    <mergeCell ref="A362:B362"/>
    <mergeCell ref="A363:B363"/>
    <mergeCell ref="A364:B364"/>
    <mergeCell ref="A365:B365"/>
    <mergeCell ref="A366:B366"/>
    <mergeCell ref="A355:B355"/>
    <mergeCell ref="A356:B356"/>
    <mergeCell ref="A357:B357"/>
    <mergeCell ref="A358:B358"/>
    <mergeCell ref="A359:B359"/>
    <mergeCell ref="A360:B360"/>
    <mergeCell ref="A349:B349"/>
    <mergeCell ref="A350:B350"/>
    <mergeCell ref="A351:B351"/>
    <mergeCell ref="A352:B352"/>
    <mergeCell ref="A353:B353"/>
    <mergeCell ref="A354:B354"/>
    <mergeCell ref="A343:B343"/>
    <mergeCell ref="A344:B344"/>
    <mergeCell ref="A345:B345"/>
    <mergeCell ref="A346:B346"/>
    <mergeCell ref="A347:B347"/>
    <mergeCell ref="A348:B348"/>
    <mergeCell ref="A337:B337"/>
    <mergeCell ref="A338:B338"/>
    <mergeCell ref="A339:B339"/>
    <mergeCell ref="A340:B340"/>
    <mergeCell ref="A341:B341"/>
    <mergeCell ref="A342:B342"/>
    <mergeCell ref="A331:B331"/>
    <mergeCell ref="A332:B332"/>
    <mergeCell ref="A333:B333"/>
    <mergeCell ref="A334:B334"/>
    <mergeCell ref="A335:B335"/>
    <mergeCell ref="A336:B336"/>
    <mergeCell ref="A325:B325"/>
    <mergeCell ref="A326:B326"/>
    <mergeCell ref="A327:B327"/>
    <mergeCell ref="A328:B328"/>
    <mergeCell ref="A329:B329"/>
    <mergeCell ref="A330:B330"/>
    <mergeCell ref="A320:B320"/>
    <mergeCell ref="A321:B321"/>
    <mergeCell ref="A322:B322"/>
    <mergeCell ref="A323:B323"/>
    <mergeCell ref="A324:B324"/>
    <mergeCell ref="A314:B314"/>
    <mergeCell ref="A315:B315"/>
    <mergeCell ref="A316:B316"/>
    <mergeCell ref="A317:B317"/>
    <mergeCell ref="A318:B318"/>
    <mergeCell ref="A319:B319"/>
    <mergeCell ref="A308:B308"/>
    <mergeCell ref="A309:B309"/>
    <mergeCell ref="A310:B310"/>
    <mergeCell ref="A311:B311"/>
    <mergeCell ref="A312:B312"/>
    <mergeCell ref="A313:B313"/>
    <mergeCell ref="A302:B302"/>
    <mergeCell ref="A303:B303"/>
    <mergeCell ref="A304:B304"/>
    <mergeCell ref="A305:B305"/>
    <mergeCell ref="A306:B306"/>
    <mergeCell ref="A307:B307"/>
    <mergeCell ref="A296:B296"/>
    <mergeCell ref="A297:B297"/>
    <mergeCell ref="A298:B298"/>
    <mergeCell ref="A299:B299"/>
    <mergeCell ref="A300:B300"/>
    <mergeCell ref="A301:B301"/>
    <mergeCell ref="A290:B290"/>
    <mergeCell ref="A291:B291"/>
    <mergeCell ref="A292:B292"/>
    <mergeCell ref="A293:B293"/>
    <mergeCell ref="A294:B294"/>
    <mergeCell ref="A295:B295"/>
    <mergeCell ref="A284:B284"/>
    <mergeCell ref="A285:B285"/>
    <mergeCell ref="A286:B286"/>
    <mergeCell ref="A287:B287"/>
    <mergeCell ref="A288:B288"/>
    <mergeCell ref="A289:B289"/>
    <mergeCell ref="O278:O279"/>
    <mergeCell ref="A280:B280"/>
    <mergeCell ref="A281:B281"/>
    <mergeCell ref="A282:B282"/>
    <mergeCell ref="A283:B283"/>
    <mergeCell ref="I278:I279"/>
    <mergeCell ref="J278:J279"/>
    <mergeCell ref="K278:K279"/>
    <mergeCell ref="L278:L279"/>
    <mergeCell ref="M278:M279"/>
    <mergeCell ref="N278:N279"/>
    <mergeCell ref="A278:B279"/>
    <mergeCell ref="C278:C279"/>
    <mergeCell ref="D278:D279"/>
    <mergeCell ref="F278:F279"/>
    <mergeCell ref="G278:G279"/>
    <mergeCell ref="H278:H279"/>
    <mergeCell ref="A271:B271"/>
    <mergeCell ref="A272:B272"/>
    <mergeCell ref="A273:B273"/>
    <mergeCell ref="A274:B274"/>
    <mergeCell ref="A275:B275"/>
    <mergeCell ref="A276:B276"/>
    <mergeCell ref="A265:B265"/>
    <mergeCell ref="A266:B266"/>
    <mergeCell ref="A267:B267"/>
    <mergeCell ref="A268:B268"/>
    <mergeCell ref="A269:B269"/>
    <mergeCell ref="A270:B270"/>
    <mergeCell ref="A259:B259"/>
    <mergeCell ref="A260:B260"/>
    <mergeCell ref="A261:B261"/>
    <mergeCell ref="A262:B262"/>
    <mergeCell ref="A263:B263"/>
    <mergeCell ref="A264:B264"/>
    <mergeCell ref="A253:B253"/>
    <mergeCell ref="A254:B254"/>
    <mergeCell ref="A255:B255"/>
    <mergeCell ref="A256:B256"/>
    <mergeCell ref="A257:B257"/>
    <mergeCell ref="A258:B258"/>
    <mergeCell ref="A247:B247"/>
    <mergeCell ref="A248:B248"/>
    <mergeCell ref="A249:B249"/>
    <mergeCell ref="A250:B250"/>
    <mergeCell ref="A251:B251"/>
    <mergeCell ref="A252:B252"/>
    <mergeCell ref="A241:B241"/>
    <mergeCell ref="A242:B242"/>
    <mergeCell ref="A243:B243"/>
    <mergeCell ref="A244:B244"/>
    <mergeCell ref="A245:B245"/>
    <mergeCell ref="A246:B246"/>
    <mergeCell ref="A235:B235"/>
    <mergeCell ref="A236:B236"/>
    <mergeCell ref="A237:B237"/>
    <mergeCell ref="A238:B238"/>
    <mergeCell ref="A239:B239"/>
    <mergeCell ref="A240:B240"/>
    <mergeCell ref="A229:B229"/>
    <mergeCell ref="A230:B230"/>
    <mergeCell ref="A231:B231"/>
    <mergeCell ref="A232:B232"/>
    <mergeCell ref="A233:B233"/>
    <mergeCell ref="A234:B234"/>
    <mergeCell ref="A223:B223"/>
    <mergeCell ref="A224:B224"/>
    <mergeCell ref="A225:B225"/>
    <mergeCell ref="A226:B226"/>
    <mergeCell ref="A227:B227"/>
    <mergeCell ref="A228:B228"/>
    <mergeCell ref="A217:B217"/>
    <mergeCell ref="A218:B218"/>
    <mergeCell ref="A219:B219"/>
    <mergeCell ref="A220:B220"/>
    <mergeCell ref="A221:B221"/>
    <mergeCell ref="A222:B222"/>
    <mergeCell ref="A211:B211"/>
    <mergeCell ref="A212:B212"/>
    <mergeCell ref="A213:B213"/>
    <mergeCell ref="A214:B214"/>
    <mergeCell ref="A215:B215"/>
    <mergeCell ref="A216:B216"/>
    <mergeCell ref="A205:B205"/>
    <mergeCell ref="A206:B206"/>
    <mergeCell ref="A207:B207"/>
    <mergeCell ref="A208:B208"/>
    <mergeCell ref="A209:B209"/>
    <mergeCell ref="A210:B210"/>
    <mergeCell ref="A199:B199"/>
    <mergeCell ref="A200:B200"/>
    <mergeCell ref="A201:B201"/>
    <mergeCell ref="A202:B202"/>
    <mergeCell ref="A203:B203"/>
    <mergeCell ref="A204:B204"/>
    <mergeCell ref="A193:B193"/>
    <mergeCell ref="A194:B194"/>
    <mergeCell ref="A195:B195"/>
    <mergeCell ref="A196:B196"/>
    <mergeCell ref="A197:B197"/>
    <mergeCell ref="A198:B198"/>
    <mergeCell ref="A187:B187"/>
    <mergeCell ref="A188:B188"/>
    <mergeCell ref="A189:B189"/>
    <mergeCell ref="A190:B190"/>
    <mergeCell ref="A191:B191"/>
    <mergeCell ref="A192:B192"/>
    <mergeCell ref="A180:B180"/>
    <mergeCell ref="A181:B181"/>
    <mergeCell ref="A182:B182"/>
    <mergeCell ref="A184:B184"/>
    <mergeCell ref="A185:B185"/>
    <mergeCell ref="A186:B186"/>
    <mergeCell ref="A174:B174"/>
    <mergeCell ref="A175:B175"/>
    <mergeCell ref="A176:B176"/>
    <mergeCell ref="A177:B177"/>
    <mergeCell ref="A178:B178"/>
    <mergeCell ref="A179:B179"/>
    <mergeCell ref="A168:B168"/>
    <mergeCell ref="A169:B169"/>
    <mergeCell ref="A170:B170"/>
    <mergeCell ref="A171:B171"/>
    <mergeCell ref="A172:B172"/>
    <mergeCell ref="A173:B173"/>
    <mergeCell ref="A162:B162"/>
    <mergeCell ref="A163:B163"/>
    <mergeCell ref="A164:B164"/>
    <mergeCell ref="A165:B165"/>
    <mergeCell ref="A166:B166"/>
    <mergeCell ref="A167:B167"/>
    <mergeCell ref="A156:B156"/>
    <mergeCell ref="A157:B157"/>
    <mergeCell ref="A158:B158"/>
    <mergeCell ref="A159:B159"/>
    <mergeCell ref="A160:B160"/>
    <mergeCell ref="A161:B161"/>
    <mergeCell ref="A150:B150"/>
    <mergeCell ref="A151:B151"/>
    <mergeCell ref="A152:B152"/>
    <mergeCell ref="A153:B153"/>
    <mergeCell ref="A154:B154"/>
    <mergeCell ref="A155:B155"/>
    <mergeCell ref="A144:B144"/>
    <mergeCell ref="A145:B145"/>
    <mergeCell ref="A146:B146"/>
    <mergeCell ref="A147:B147"/>
    <mergeCell ref="A148:B148"/>
    <mergeCell ref="A149:B149"/>
    <mergeCell ref="A138:B138"/>
    <mergeCell ref="A139:B139"/>
    <mergeCell ref="A140:B140"/>
    <mergeCell ref="A141:B141"/>
    <mergeCell ref="A142:B142"/>
    <mergeCell ref="A143:B143"/>
    <mergeCell ref="A132:B132"/>
    <mergeCell ref="A133:B133"/>
    <mergeCell ref="A134:B134"/>
    <mergeCell ref="A135:B135"/>
    <mergeCell ref="A136:B136"/>
    <mergeCell ref="A137:B137"/>
    <mergeCell ref="A126:B126"/>
    <mergeCell ref="A127:B127"/>
    <mergeCell ref="A128:B128"/>
    <mergeCell ref="A129:B129"/>
    <mergeCell ref="A130:B130"/>
    <mergeCell ref="A131:B131"/>
    <mergeCell ref="A120:B120"/>
    <mergeCell ref="A121:B121"/>
    <mergeCell ref="A122:B122"/>
    <mergeCell ref="A123:B123"/>
    <mergeCell ref="A124:B124"/>
    <mergeCell ref="A125:B125"/>
    <mergeCell ref="A114:B114"/>
    <mergeCell ref="A115:B115"/>
    <mergeCell ref="A116:B116"/>
    <mergeCell ref="A117:B117"/>
    <mergeCell ref="A118:B118"/>
    <mergeCell ref="A119:B119"/>
    <mergeCell ref="A108:B108"/>
    <mergeCell ref="A109:B109"/>
    <mergeCell ref="A110:B110"/>
    <mergeCell ref="A111:B111"/>
    <mergeCell ref="A112:B112"/>
    <mergeCell ref="A113:B113"/>
    <mergeCell ref="A102:B102"/>
    <mergeCell ref="A103:B103"/>
    <mergeCell ref="A104:B104"/>
    <mergeCell ref="A105:B105"/>
    <mergeCell ref="A106:B106"/>
    <mergeCell ref="A107:B107"/>
    <mergeCell ref="A96:B96"/>
    <mergeCell ref="A97:B97"/>
    <mergeCell ref="A98:B98"/>
    <mergeCell ref="A99:B99"/>
    <mergeCell ref="A100:B100"/>
    <mergeCell ref="A101:B101"/>
    <mergeCell ref="A90:B90"/>
    <mergeCell ref="A91:B91"/>
    <mergeCell ref="A92:B92"/>
    <mergeCell ref="A93:B93"/>
    <mergeCell ref="A94:B94"/>
    <mergeCell ref="A95:B95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A72:B72"/>
    <mergeCell ref="A73:B73"/>
    <mergeCell ref="A74:B74"/>
    <mergeCell ref="A75:B75"/>
    <mergeCell ref="A76:B76"/>
    <mergeCell ref="A77:B77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1:O1"/>
    <mergeCell ref="N5:N6"/>
    <mergeCell ref="O5:O6"/>
    <mergeCell ref="A557:B557"/>
    <mergeCell ref="A559:B559"/>
    <mergeCell ref="A563:B563"/>
    <mergeCell ref="A3:P3"/>
    <mergeCell ref="A7:B7"/>
    <mergeCell ref="A8:B8"/>
    <mergeCell ref="A9:B9"/>
    <mergeCell ref="A10:B10"/>
    <mergeCell ref="A11:B11"/>
    <mergeCell ref="J5:J6"/>
    <mergeCell ref="K5:K6"/>
    <mergeCell ref="L5:L6"/>
    <mergeCell ref="M5:M6"/>
    <mergeCell ref="A5:B6"/>
    <mergeCell ref="C5:C6"/>
    <mergeCell ref="D5:D6"/>
    <mergeCell ref="F5:F6"/>
    <mergeCell ref="G5:G6"/>
    <mergeCell ref="H5:H6"/>
    <mergeCell ref="I5:I6"/>
    <mergeCell ref="A18:B18"/>
  </mergeCells>
  <pageMargins left="0.7" right="0.7" top="0.75" bottom="0.75" header="0.3" footer="0.3"/>
  <pageSetup paperSize="9" scale="53" orientation="portrait" r:id="rId1"/>
  <headerFooter>
    <oddHeader>&amp;C&amp;P</oddHeader>
  </headerFooter>
  <rowBreaks count="1" manualBreakCount="1">
    <brk id="222" max="15" man="1"/>
  </rowBreaks>
  <ignoredErrors>
    <ignoredError sqref="M236 O23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2"/>
  <sheetViews>
    <sheetView tabSelected="1" view="pageBreakPreview" zoomScale="70" zoomScaleNormal="100" zoomScaleSheetLayoutView="70" workbookViewId="0">
      <selection sqref="A1:O1"/>
    </sheetView>
  </sheetViews>
  <sheetFormatPr defaultRowHeight="15.75" x14ac:dyDescent="0.25"/>
  <cols>
    <col min="1" max="1" width="3.109375" style="204" bestFit="1" customWidth="1"/>
    <col min="2" max="2" width="39.77734375" style="204" customWidth="1"/>
    <col min="3" max="3" width="17.109375" style="204" customWidth="1"/>
    <col min="4" max="4" width="10.33203125" style="204" customWidth="1"/>
    <col min="5" max="5" width="13.109375" style="204" customWidth="1"/>
    <col min="6" max="6" width="18.88671875" style="204" customWidth="1"/>
    <col min="7" max="7" width="10.33203125" style="204" customWidth="1"/>
    <col min="8" max="8" width="11.21875" style="204" customWidth="1"/>
    <col min="9" max="9" width="18.109375" style="204" customWidth="1"/>
    <col min="10" max="10" width="10.33203125" style="204" customWidth="1"/>
    <col min="11" max="11" width="11" style="204" customWidth="1"/>
    <col min="12" max="12" width="8.88671875" style="204"/>
    <col min="13" max="13" width="0" style="204" hidden="1" customWidth="1"/>
    <col min="14" max="16384" width="8.88671875" style="204"/>
  </cols>
  <sheetData>
    <row r="1" spans="1:11" x14ac:dyDescent="0.25">
      <c r="A1" s="719" t="s">
        <v>1504</v>
      </c>
      <c r="B1" s="719"/>
      <c r="C1" s="719"/>
      <c r="D1" s="719"/>
      <c r="E1" s="719"/>
      <c r="F1" s="719"/>
      <c r="G1" s="719"/>
      <c r="H1" s="719"/>
      <c r="I1" s="719"/>
      <c r="J1" s="719"/>
      <c r="K1" s="719"/>
    </row>
    <row r="3" spans="1:11" ht="15" customHeight="1" x14ac:dyDescent="0.25">
      <c r="A3" s="720" t="s">
        <v>1498</v>
      </c>
      <c r="B3" s="720"/>
      <c r="C3" s="720"/>
      <c r="D3" s="720"/>
      <c r="E3" s="720"/>
      <c r="F3" s="720"/>
      <c r="G3" s="720"/>
      <c r="H3" s="720"/>
      <c r="I3" s="720"/>
      <c r="J3" s="720"/>
      <c r="K3" s="720"/>
    </row>
    <row r="4" spans="1:11" ht="16.5" thickBot="1" x14ac:dyDescent="0.3">
      <c r="A4" s="721"/>
      <c r="B4" s="721"/>
      <c r="C4" s="721"/>
      <c r="D4" s="721"/>
      <c r="E4" s="721"/>
    </row>
    <row r="5" spans="1:11" s="205" customFormat="1" ht="42" customHeight="1" x14ac:dyDescent="0.2">
      <c r="A5" s="722"/>
      <c r="B5" s="724" t="s">
        <v>694</v>
      </c>
      <c r="C5" s="726" t="s">
        <v>1409</v>
      </c>
      <c r="D5" s="727"/>
      <c r="E5" s="728"/>
      <c r="F5" s="726" t="s">
        <v>1410</v>
      </c>
      <c r="G5" s="727"/>
      <c r="H5" s="728"/>
      <c r="I5" s="726" t="s">
        <v>1411</v>
      </c>
      <c r="J5" s="727"/>
      <c r="K5" s="728"/>
    </row>
    <row r="6" spans="1:11" ht="54.75" customHeight="1" thickBot="1" x14ac:dyDescent="0.3">
      <c r="A6" s="723"/>
      <c r="B6" s="725"/>
      <c r="C6" s="579" t="s">
        <v>1469</v>
      </c>
      <c r="D6" s="580" t="s">
        <v>1470</v>
      </c>
      <c r="E6" s="581" t="s">
        <v>1471</v>
      </c>
      <c r="F6" s="579" t="str">
        <f>C6</f>
        <v>2024. évi költségvetés</v>
      </c>
      <c r="G6" s="579" t="str">
        <f t="shared" ref="G6:H6" si="0">D6</f>
        <v>2024. évi módosítás</v>
      </c>
      <c r="H6" s="579" t="str">
        <f t="shared" si="0"/>
        <v>2024.12.31. módosított előirányzat</v>
      </c>
      <c r="I6" s="579" t="str">
        <f>C6</f>
        <v>2024. évi költségvetés</v>
      </c>
      <c r="J6" s="580" t="str">
        <f>D6</f>
        <v>2024. évi módosítás</v>
      </c>
      <c r="K6" s="581" t="str">
        <f>E6</f>
        <v>2024.12.31. módosított előirányzat</v>
      </c>
    </row>
    <row r="7" spans="1:11" ht="25.5" x14ac:dyDescent="0.25">
      <c r="A7" s="448" t="s">
        <v>394</v>
      </c>
      <c r="B7" s="449" t="s">
        <v>395</v>
      </c>
      <c r="C7" s="450">
        <v>14973997</v>
      </c>
      <c r="D7" s="451"/>
      <c r="E7" s="452">
        <f>SUM(C7:D7)</f>
        <v>14973997</v>
      </c>
      <c r="F7" s="453"/>
      <c r="G7" s="453"/>
      <c r="H7" s="452">
        <f t="shared" ref="H7:H12" si="1">SUM(F7:G7)</f>
        <v>0</v>
      </c>
      <c r="I7" s="450"/>
      <c r="J7" s="451"/>
      <c r="K7" s="452">
        <f>SUM(I7:J7)</f>
        <v>0</v>
      </c>
    </row>
    <row r="8" spans="1:11" ht="25.5" x14ac:dyDescent="0.25">
      <c r="A8" s="206" t="s">
        <v>396</v>
      </c>
      <c r="B8" s="211" t="s">
        <v>397</v>
      </c>
      <c r="C8" s="212">
        <v>0</v>
      </c>
      <c r="D8" s="213"/>
      <c r="E8" s="214">
        <f t="shared" ref="E8:E71" si="2">SUM(C8:D8)</f>
        <v>0</v>
      </c>
      <c r="F8" s="416"/>
      <c r="G8" s="416"/>
      <c r="H8" s="214">
        <f t="shared" si="1"/>
        <v>0</v>
      </c>
      <c r="I8" s="212"/>
      <c r="J8" s="213"/>
      <c r="K8" s="214">
        <f t="shared" ref="K8:K71" si="3">SUM(I8:J8)</f>
        <v>0</v>
      </c>
    </row>
    <row r="9" spans="1:11" ht="25.5" x14ac:dyDescent="0.25">
      <c r="A9" s="206" t="s">
        <v>398</v>
      </c>
      <c r="B9" s="211" t="s">
        <v>399</v>
      </c>
      <c r="C9" s="212">
        <v>3010457</v>
      </c>
      <c r="D9" s="213">
        <v>46740</v>
      </c>
      <c r="E9" s="214">
        <f t="shared" si="2"/>
        <v>3057197</v>
      </c>
      <c r="F9" s="416"/>
      <c r="G9" s="416"/>
      <c r="H9" s="214">
        <f t="shared" si="1"/>
        <v>0</v>
      </c>
      <c r="I9" s="212"/>
      <c r="J9" s="213"/>
      <c r="K9" s="214">
        <f t="shared" si="3"/>
        <v>0</v>
      </c>
    </row>
    <row r="10" spans="1:11" ht="25.5" x14ac:dyDescent="0.25">
      <c r="A10" s="206" t="s">
        <v>400</v>
      </c>
      <c r="B10" s="211" t="s">
        <v>401</v>
      </c>
      <c r="C10" s="212">
        <v>2982714</v>
      </c>
      <c r="D10" s="213">
        <v>434824</v>
      </c>
      <c r="E10" s="214">
        <f t="shared" si="2"/>
        <v>3417538</v>
      </c>
      <c r="F10" s="416"/>
      <c r="G10" s="416"/>
      <c r="H10" s="214">
        <f t="shared" si="1"/>
        <v>0</v>
      </c>
      <c r="I10" s="212"/>
      <c r="J10" s="213"/>
      <c r="K10" s="214">
        <f t="shared" si="3"/>
        <v>0</v>
      </c>
    </row>
    <row r="11" spans="1:11" ht="25.5" x14ac:dyDescent="0.25">
      <c r="A11" s="206" t="s">
        <v>402</v>
      </c>
      <c r="B11" s="211" t="s">
        <v>403</v>
      </c>
      <c r="C11" s="212">
        <v>0</v>
      </c>
      <c r="D11" s="213">
        <v>0</v>
      </c>
      <c r="E11" s="214">
        <f t="shared" si="2"/>
        <v>0</v>
      </c>
      <c r="F11" s="416"/>
      <c r="G11" s="416"/>
      <c r="H11" s="214">
        <f t="shared" si="1"/>
        <v>0</v>
      </c>
      <c r="I11" s="212"/>
      <c r="J11" s="213"/>
      <c r="K11" s="214">
        <f t="shared" si="3"/>
        <v>0</v>
      </c>
    </row>
    <row r="12" spans="1:11" x14ac:dyDescent="0.25">
      <c r="A12" s="206" t="s">
        <v>404</v>
      </c>
      <c r="B12" s="211" t="s">
        <v>405</v>
      </c>
      <c r="C12" s="212"/>
      <c r="D12" s="213"/>
      <c r="E12" s="214">
        <f t="shared" si="2"/>
        <v>0</v>
      </c>
      <c r="F12" s="416"/>
      <c r="G12" s="416"/>
      <c r="H12" s="214">
        <f t="shared" si="1"/>
        <v>0</v>
      </c>
      <c r="I12" s="212"/>
      <c r="J12" s="213"/>
      <c r="K12" s="214">
        <f t="shared" si="3"/>
        <v>0</v>
      </c>
    </row>
    <row r="13" spans="1:11" s="219" customFormat="1" ht="25.5" x14ac:dyDescent="0.25">
      <c r="A13" s="206" t="s">
        <v>406</v>
      </c>
      <c r="B13" s="215" t="s">
        <v>407</v>
      </c>
      <c r="C13" s="216">
        <f>SUM(C7:C12)</f>
        <v>20967168</v>
      </c>
      <c r="D13" s="217">
        <f>SUM(D7:D12)</f>
        <v>481564</v>
      </c>
      <c r="E13" s="218">
        <f t="shared" ref="E13:K13" si="4">SUM(E7:E12)</f>
        <v>21448732</v>
      </c>
      <c r="F13" s="417">
        <v>0</v>
      </c>
      <c r="G13" s="417"/>
      <c r="H13" s="218">
        <f t="shared" si="4"/>
        <v>0</v>
      </c>
      <c r="I13" s="216">
        <f t="shared" si="4"/>
        <v>0</v>
      </c>
      <c r="J13" s="217">
        <f t="shared" si="4"/>
        <v>0</v>
      </c>
      <c r="K13" s="218">
        <f t="shared" si="4"/>
        <v>0</v>
      </c>
    </row>
    <row r="14" spans="1:11" s="219" customFormat="1" ht="25.5" x14ac:dyDescent="0.25">
      <c r="A14" s="206" t="s">
        <v>408</v>
      </c>
      <c r="B14" s="215" t="s">
        <v>409</v>
      </c>
      <c r="C14" s="421">
        <f>SUM(C15:C21)</f>
        <v>852426</v>
      </c>
      <c r="D14" s="217">
        <f t="shared" ref="D14:E14" si="5">SUM(D15:D21)</f>
        <v>2743966</v>
      </c>
      <c r="E14" s="419">
        <f t="shared" si="5"/>
        <v>3596392</v>
      </c>
      <c r="F14" s="417">
        <v>0</v>
      </c>
      <c r="G14" s="417"/>
      <c r="H14" s="218">
        <f t="shared" ref="H14:K14" si="6">SUM(H15:H21)</f>
        <v>0</v>
      </c>
      <c r="I14" s="216">
        <f t="shared" si="6"/>
        <v>0</v>
      </c>
      <c r="J14" s="217">
        <f t="shared" si="6"/>
        <v>0</v>
      </c>
      <c r="K14" s="218">
        <f t="shared" si="6"/>
        <v>0</v>
      </c>
    </row>
    <row r="15" spans="1:11" x14ac:dyDescent="0.25">
      <c r="A15" s="206" t="s">
        <v>410</v>
      </c>
      <c r="B15" s="211" t="s">
        <v>411</v>
      </c>
      <c r="C15" s="212">
        <v>0</v>
      </c>
      <c r="D15" s="213">
        <v>0</v>
      </c>
      <c r="E15" s="214">
        <f t="shared" si="2"/>
        <v>0</v>
      </c>
      <c r="F15" s="416">
        <v>0</v>
      </c>
      <c r="G15" s="416"/>
      <c r="H15" s="214">
        <f t="shared" ref="H15:H21" si="7">SUM(F15:G15)</f>
        <v>0</v>
      </c>
      <c r="I15" s="212">
        <v>0</v>
      </c>
      <c r="J15" s="213">
        <v>0</v>
      </c>
      <c r="K15" s="214">
        <f t="shared" si="3"/>
        <v>0</v>
      </c>
    </row>
    <row r="16" spans="1:11" x14ac:dyDescent="0.25">
      <c r="A16" s="206" t="s">
        <v>412</v>
      </c>
      <c r="B16" s="211" t="s">
        <v>413</v>
      </c>
      <c r="C16" s="212"/>
      <c r="D16" s="213"/>
      <c r="E16" s="214">
        <f t="shared" si="2"/>
        <v>0</v>
      </c>
      <c r="F16" s="416"/>
      <c r="G16" s="416"/>
      <c r="H16" s="214">
        <f t="shared" si="7"/>
        <v>0</v>
      </c>
      <c r="I16" s="212"/>
      <c r="J16" s="213"/>
      <c r="K16" s="214">
        <f t="shared" si="3"/>
        <v>0</v>
      </c>
    </row>
    <row r="17" spans="1:11" ht="25.5" x14ac:dyDescent="0.25">
      <c r="A17" s="206" t="s">
        <v>414</v>
      </c>
      <c r="B17" s="211" t="s">
        <v>415</v>
      </c>
      <c r="C17" s="212"/>
      <c r="D17" s="213"/>
      <c r="E17" s="214">
        <f t="shared" si="2"/>
        <v>0</v>
      </c>
      <c r="F17" s="416"/>
      <c r="G17" s="416"/>
      <c r="H17" s="214">
        <f t="shared" si="7"/>
        <v>0</v>
      </c>
      <c r="I17" s="212"/>
      <c r="J17" s="213"/>
      <c r="K17" s="214">
        <f t="shared" si="3"/>
        <v>0</v>
      </c>
    </row>
    <row r="18" spans="1:11" x14ac:dyDescent="0.25">
      <c r="A18" s="206" t="s">
        <v>416</v>
      </c>
      <c r="B18" s="211" t="s">
        <v>417</v>
      </c>
      <c r="C18" s="212">
        <v>0</v>
      </c>
      <c r="D18" s="213"/>
      <c r="E18" s="214">
        <f t="shared" si="2"/>
        <v>0</v>
      </c>
      <c r="F18" s="416"/>
      <c r="G18" s="416"/>
      <c r="H18" s="214">
        <f t="shared" si="7"/>
        <v>0</v>
      </c>
      <c r="I18" s="212"/>
      <c r="J18" s="213"/>
      <c r="K18" s="214">
        <f t="shared" si="3"/>
        <v>0</v>
      </c>
    </row>
    <row r="19" spans="1:11" x14ac:dyDescent="0.25">
      <c r="A19" s="206" t="s">
        <v>418</v>
      </c>
      <c r="B19" s="211" t="s">
        <v>419</v>
      </c>
      <c r="C19" s="212"/>
      <c r="D19" s="213"/>
      <c r="E19" s="214">
        <f t="shared" si="2"/>
        <v>0</v>
      </c>
      <c r="F19" s="416"/>
      <c r="G19" s="416"/>
      <c r="H19" s="214">
        <f t="shared" si="7"/>
        <v>0</v>
      </c>
      <c r="I19" s="212"/>
      <c r="J19" s="213"/>
      <c r="K19" s="214">
        <f t="shared" si="3"/>
        <v>0</v>
      </c>
    </row>
    <row r="20" spans="1:11" x14ac:dyDescent="0.25">
      <c r="A20" s="206" t="s">
        <v>420</v>
      </c>
      <c r="B20" s="211" t="s">
        <v>421</v>
      </c>
      <c r="C20" s="212">
        <v>852426</v>
      </c>
      <c r="D20" s="213">
        <v>2743966</v>
      </c>
      <c r="E20" s="214">
        <f t="shared" si="2"/>
        <v>3596392</v>
      </c>
      <c r="F20" s="416"/>
      <c r="G20" s="416"/>
      <c r="H20" s="214">
        <f t="shared" si="7"/>
        <v>0</v>
      </c>
      <c r="I20" s="212"/>
      <c r="J20" s="213"/>
      <c r="K20" s="214">
        <f t="shared" si="3"/>
        <v>0</v>
      </c>
    </row>
    <row r="21" spans="1:11" x14ac:dyDescent="0.25">
      <c r="A21" s="206" t="s">
        <v>422</v>
      </c>
      <c r="B21" s="211" t="s">
        <v>423</v>
      </c>
      <c r="C21" s="212">
        <v>0</v>
      </c>
      <c r="D21" s="213">
        <v>0</v>
      </c>
      <c r="E21" s="214">
        <f t="shared" si="2"/>
        <v>0</v>
      </c>
      <c r="F21" s="416"/>
      <c r="G21" s="416"/>
      <c r="H21" s="214">
        <f t="shared" si="7"/>
        <v>0</v>
      </c>
      <c r="I21" s="212"/>
      <c r="J21" s="213"/>
      <c r="K21" s="214">
        <f t="shared" si="3"/>
        <v>0</v>
      </c>
    </row>
    <row r="22" spans="1:11" ht="25.5" x14ac:dyDescent="0.25">
      <c r="A22" s="206" t="s">
        <v>424</v>
      </c>
      <c r="B22" s="215" t="s">
        <v>425</v>
      </c>
      <c r="C22" s="216">
        <f>C13+C14</f>
        <v>21819594</v>
      </c>
      <c r="D22" s="217">
        <f t="shared" ref="D22:K22" si="8">D13+D14</f>
        <v>3225530</v>
      </c>
      <c r="E22" s="218">
        <f t="shared" si="8"/>
        <v>25045124</v>
      </c>
      <c r="F22" s="417">
        <v>0</v>
      </c>
      <c r="G22" s="417"/>
      <c r="H22" s="218">
        <f t="shared" si="8"/>
        <v>0</v>
      </c>
      <c r="I22" s="216">
        <f t="shared" si="8"/>
        <v>0</v>
      </c>
      <c r="J22" s="217">
        <f t="shared" si="8"/>
        <v>0</v>
      </c>
      <c r="K22" s="218">
        <f t="shared" si="8"/>
        <v>0</v>
      </c>
    </row>
    <row r="23" spans="1:11" x14ac:dyDescent="0.25">
      <c r="A23" s="206" t="s">
        <v>426</v>
      </c>
      <c r="B23" s="211" t="s">
        <v>427</v>
      </c>
      <c r="C23" s="212">
        <v>0</v>
      </c>
      <c r="D23" s="213"/>
      <c r="E23" s="214">
        <f t="shared" si="2"/>
        <v>0</v>
      </c>
      <c r="F23" s="416">
        <v>0</v>
      </c>
      <c r="G23" s="416"/>
      <c r="H23" s="214">
        <f>SUM(F23:G23)</f>
        <v>0</v>
      </c>
      <c r="I23" s="212"/>
      <c r="J23" s="213"/>
      <c r="K23" s="214">
        <f t="shared" si="3"/>
        <v>0</v>
      </c>
    </row>
    <row r="24" spans="1:11" x14ac:dyDescent="0.25">
      <c r="A24" s="206" t="s">
        <v>428</v>
      </c>
      <c r="B24" s="211" t="s">
        <v>429</v>
      </c>
      <c r="C24" s="212">
        <v>1776212</v>
      </c>
      <c r="D24" s="213">
        <v>5951300</v>
      </c>
      <c r="E24" s="214">
        <f t="shared" si="2"/>
        <v>7727512</v>
      </c>
      <c r="F24" s="416">
        <v>0</v>
      </c>
      <c r="G24" s="416"/>
      <c r="H24" s="214">
        <f>SUM(F24:G24)</f>
        <v>0</v>
      </c>
      <c r="I24" s="212"/>
      <c r="J24" s="213"/>
      <c r="K24" s="214">
        <f t="shared" si="3"/>
        <v>0</v>
      </c>
    </row>
    <row r="25" spans="1:11" ht="25.5" x14ac:dyDescent="0.25">
      <c r="A25" s="206" t="s">
        <v>430</v>
      </c>
      <c r="B25" s="215" t="s">
        <v>431</v>
      </c>
      <c r="C25" s="216">
        <f>SUM(C23:C24)</f>
        <v>1776212</v>
      </c>
      <c r="D25" s="217">
        <f t="shared" ref="D25:K25" si="9">SUM(D23:D24)</f>
        <v>5951300</v>
      </c>
      <c r="E25" s="218">
        <f t="shared" si="9"/>
        <v>7727512</v>
      </c>
      <c r="F25" s="417">
        <v>0</v>
      </c>
      <c r="G25" s="417"/>
      <c r="H25" s="218">
        <f t="shared" si="9"/>
        <v>0</v>
      </c>
      <c r="I25" s="216">
        <f t="shared" si="9"/>
        <v>0</v>
      </c>
      <c r="J25" s="217">
        <f t="shared" si="9"/>
        <v>0</v>
      </c>
      <c r="K25" s="218">
        <f t="shared" si="9"/>
        <v>0</v>
      </c>
    </row>
    <row r="26" spans="1:11" x14ac:dyDescent="0.25">
      <c r="A26" s="206" t="s">
        <v>432</v>
      </c>
      <c r="B26" s="211" t="s">
        <v>433</v>
      </c>
      <c r="C26" s="212">
        <v>0</v>
      </c>
      <c r="D26" s="213">
        <v>0</v>
      </c>
      <c r="E26" s="214">
        <f t="shared" si="2"/>
        <v>0</v>
      </c>
      <c r="F26" s="416">
        <v>0</v>
      </c>
      <c r="G26" s="416"/>
      <c r="H26" s="214">
        <f>SUM(F26:G26)</f>
        <v>0</v>
      </c>
      <c r="I26" s="212">
        <v>0</v>
      </c>
      <c r="J26" s="213">
        <v>0</v>
      </c>
      <c r="K26" s="214">
        <f t="shared" si="3"/>
        <v>0</v>
      </c>
    </row>
    <row r="27" spans="1:11" ht="25.5" x14ac:dyDescent="0.25">
      <c r="A27" s="206" t="s">
        <v>434</v>
      </c>
      <c r="B27" s="211" t="s">
        <v>435</v>
      </c>
      <c r="C27" s="212">
        <v>0</v>
      </c>
      <c r="D27" s="213">
        <v>0</v>
      </c>
      <c r="E27" s="214">
        <f t="shared" si="2"/>
        <v>0</v>
      </c>
      <c r="F27" s="416">
        <v>0</v>
      </c>
      <c r="G27" s="416"/>
      <c r="H27" s="214">
        <f>SUM(F27:G27)</f>
        <v>0</v>
      </c>
      <c r="I27" s="212">
        <v>0</v>
      </c>
      <c r="J27" s="213">
        <v>0</v>
      </c>
      <c r="K27" s="214">
        <f t="shared" si="3"/>
        <v>0</v>
      </c>
    </row>
    <row r="28" spans="1:11" x14ac:dyDescent="0.25">
      <c r="A28" s="206" t="s">
        <v>436</v>
      </c>
      <c r="B28" s="211" t="s">
        <v>437</v>
      </c>
      <c r="C28" s="212">
        <v>0</v>
      </c>
      <c r="D28" s="213">
        <v>0</v>
      </c>
      <c r="E28" s="214">
        <f t="shared" si="2"/>
        <v>0</v>
      </c>
      <c r="F28" s="416">
        <v>0</v>
      </c>
      <c r="G28" s="416"/>
      <c r="H28" s="214">
        <f>SUM(F28:G28)</f>
        <v>0</v>
      </c>
      <c r="I28" s="212">
        <v>0</v>
      </c>
      <c r="J28" s="213">
        <v>0</v>
      </c>
      <c r="K28" s="214">
        <f t="shared" si="3"/>
        <v>0</v>
      </c>
    </row>
    <row r="29" spans="1:11" x14ac:dyDescent="0.25">
      <c r="A29" s="206" t="s">
        <v>438</v>
      </c>
      <c r="B29" s="211" t="s">
        <v>439</v>
      </c>
      <c r="C29" s="420">
        <f>SUM(C30:C32)</f>
        <v>1600000</v>
      </c>
      <c r="D29" s="213">
        <f>SUM(D30:D32)</f>
        <v>743097</v>
      </c>
      <c r="E29" s="418">
        <f>SUM(E30:E32)</f>
        <v>2343097</v>
      </c>
      <c r="F29" s="416">
        <v>0</v>
      </c>
      <c r="G29" s="416"/>
      <c r="H29" s="214">
        <f t="shared" ref="H29:K29" si="10">SUM(H30)</f>
        <v>0</v>
      </c>
      <c r="I29" s="212">
        <f t="shared" si="10"/>
        <v>0</v>
      </c>
      <c r="J29" s="213">
        <f t="shared" si="10"/>
        <v>0</v>
      </c>
      <c r="K29" s="214">
        <f t="shared" si="10"/>
        <v>0</v>
      </c>
    </row>
    <row r="30" spans="1:11" x14ac:dyDescent="0.25">
      <c r="A30" s="206" t="s">
        <v>440</v>
      </c>
      <c r="B30" s="211" t="s">
        <v>441</v>
      </c>
      <c r="C30" s="212">
        <v>0</v>
      </c>
      <c r="D30" s="213">
        <v>26060</v>
      </c>
      <c r="E30" s="214">
        <f t="shared" si="2"/>
        <v>26060</v>
      </c>
      <c r="F30" s="416"/>
      <c r="G30" s="416"/>
      <c r="H30" s="214">
        <f>SUM(F30:G30)</f>
        <v>0</v>
      </c>
      <c r="I30" s="212"/>
      <c r="J30" s="213"/>
      <c r="K30" s="214">
        <f t="shared" si="3"/>
        <v>0</v>
      </c>
    </row>
    <row r="31" spans="1:11" x14ac:dyDescent="0.25">
      <c r="A31" s="206"/>
      <c r="B31" s="211" t="s">
        <v>1413</v>
      </c>
      <c r="C31" s="212">
        <v>100000</v>
      </c>
      <c r="D31" s="213">
        <v>116606</v>
      </c>
      <c r="E31" s="214">
        <f t="shared" si="2"/>
        <v>216606</v>
      </c>
      <c r="F31" s="416"/>
      <c r="G31" s="416"/>
      <c r="H31" s="214"/>
      <c r="I31" s="212"/>
      <c r="J31" s="213"/>
      <c r="K31" s="214"/>
    </row>
    <row r="32" spans="1:11" x14ac:dyDescent="0.25">
      <c r="A32" s="206"/>
      <c r="B32" s="211" t="s">
        <v>1428</v>
      </c>
      <c r="C32" s="212">
        <v>1500000</v>
      </c>
      <c r="D32" s="213">
        <v>600431</v>
      </c>
      <c r="E32" s="214">
        <f t="shared" si="2"/>
        <v>2100431</v>
      </c>
      <c r="F32" s="416">
        <v>0</v>
      </c>
      <c r="G32" s="416"/>
      <c r="H32" s="214"/>
      <c r="I32" s="212"/>
      <c r="J32" s="213"/>
      <c r="K32" s="214"/>
    </row>
    <row r="33" spans="1:13" x14ac:dyDescent="0.25">
      <c r="A33" s="206" t="s">
        <v>442</v>
      </c>
      <c r="B33" s="211" t="s">
        <v>443</v>
      </c>
      <c r="C33" s="212">
        <f>SUM(C34)</f>
        <v>4000000</v>
      </c>
      <c r="D33" s="213">
        <f t="shared" ref="D33:K33" si="11">SUM(D34)</f>
        <v>9777612</v>
      </c>
      <c r="E33" s="214">
        <f t="shared" si="11"/>
        <v>13777612</v>
      </c>
      <c r="F33" s="416"/>
      <c r="G33" s="416"/>
      <c r="H33" s="214">
        <f t="shared" si="11"/>
        <v>0</v>
      </c>
      <c r="I33" s="212">
        <f t="shared" si="11"/>
        <v>0</v>
      </c>
      <c r="J33" s="213">
        <f t="shared" si="11"/>
        <v>0</v>
      </c>
      <c r="K33" s="214">
        <f t="shared" si="11"/>
        <v>0</v>
      </c>
    </row>
    <row r="34" spans="1:13" ht="25.5" x14ac:dyDescent="0.25">
      <c r="A34" s="206" t="s">
        <v>444</v>
      </c>
      <c r="B34" s="211" t="s">
        <v>445</v>
      </c>
      <c r="C34" s="212">
        <v>4000000</v>
      </c>
      <c r="D34" s="213">
        <v>9777612</v>
      </c>
      <c r="E34" s="214">
        <f t="shared" si="2"/>
        <v>13777612</v>
      </c>
      <c r="F34" s="416">
        <v>0</v>
      </c>
      <c r="G34" s="416"/>
      <c r="H34" s="214">
        <f>SUM(F34:G34)</f>
        <v>0</v>
      </c>
      <c r="I34" s="212"/>
      <c r="J34" s="213"/>
      <c r="K34" s="214">
        <f t="shared" si="3"/>
        <v>0</v>
      </c>
    </row>
    <row r="35" spans="1:13" x14ac:dyDescent="0.25">
      <c r="A35" s="206" t="s">
        <v>446</v>
      </c>
      <c r="B35" s="211" t="s">
        <v>447</v>
      </c>
      <c r="C35" s="420">
        <v>0</v>
      </c>
      <c r="D35" s="213">
        <f t="shared" ref="D35:K35" si="12">SUM(D36)</f>
        <v>0</v>
      </c>
      <c r="E35" s="418">
        <f t="shared" si="12"/>
        <v>0</v>
      </c>
      <c r="F35" s="416"/>
      <c r="G35" s="416"/>
      <c r="H35" s="214">
        <f t="shared" si="12"/>
        <v>0</v>
      </c>
      <c r="I35" s="212">
        <f t="shared" si="12"/>
        <v>0</v>
      </c>
      <c r="J35" s="213">
        <f t="shared" si="12"/>
        <v>0</v>
      </c>
      <c r="K35" s="214">
        <f t="shared" si="12"/>
        <v>0</v>
      </c>
    </row>
    <row r="36" spans="1:13" ht="25.5" x14ac:dyDescent="0.25">
      <c r="A36" s="206" t="s">
        <v>448</v>
      </c>
      <c r="B36" s="211" t="s">
        <v>449</v>
      </c>
      <c r="C36" s="420">
        <v>0</v>
      </c>
      <c r="D36" s="213">
        <v>0</v>
      </c>
      <c r="E36" s="418">
        <f t="shared" si="2"/>
        <v>0</v>
      </c>
      <c r="F36" s="416"/>
      <c r="G36" s="416"/>
      <c r="H36" s="214">
        <f>SUM(F36:G36)</f>
        <v>0</v>
      </c>
      <c r="I36" s="212"/>
      <c r="J36" s="213"/>
      <c r="K36" s="214">
        <f t="shared" si="3"/>
        <v>0</v>
      </c>
    </row>
    <row r="37" spans="1:13" x14ac:dyDescent="0.25">
      <c r="A37" s="206"/>
      <c r="B37" s="211" t="s">
        <v>1419</v>
      </c>
      <c r="C37" s="420">
        <v>100000</v>
      </c>
      <c r="D37" s="213">
        <v>230000</v>
      </c>
      <c r="E37" s="418">
        <f t="shared" si="2"/>
        <v>330000</v>
      </c>
      <c r="F37" s="416">
        <v>0</v>
      </c>
      <c r="G37" s="416"/>
      <c r="H37" s="214"/>
      <c r="I37" s="212"/>
      <c r="J37" s="213"/>
      <c r="K37" s="214"/>
    </row>
    <row r="38" spans="1:13" ht="25.5" x14ac:dyDescent="0.25">
      <c r="A38" s="206" t="s">
        <v>450</v>
      </c>
      <c r="B38" s="211" t="s">
        <v>451</v>
      </c>
      <c r="C38" s="420">
        <f>SUM(C34+C37)</f>
        <v>4100000</v>
      </c>
      <c r="D38" s="213">
        <f>SUM(D34+D37)</f>
        <v>10007612</v>
      </c>
      <c r="E38" s="418">
        <f t="shared" ref="E38" si="13">E33+E35+E37</f>
        <v>14107612</v>
      </c>
      <c r="F38" s="416"/>
      <c r="G38" s="416"/>
      <c r="H38" s="214">
        <f t="shared" ref="H38:K38" si="14">H33+H35</f>
        <v>0</v>
      </c>
      <c r="I38" s="212">
        <f t="shared" si="14"/>
        <v>0</v>
      </c>
      <c r="J38" s="213">
        <f t="shared" si="14"/>
        <v>0</v>
      </c>
      <c r="K38" s="214">
        <f t="shared" si="14"/>
        <v>0</v>
      </c>
    </row>
    <row r="39" spans="1:13" x14ac:dyDescent="0.25">
      <c r="A39" s="206" t="s">
        <v>452</v>
      </c>
      <c r="B39" s="211" t="s">
        <v>453</v>
      </c>
      <c r="C39" s="420">
        <v>270000</v>
      </c>
      <c r="D39" s="213">
        <v>25187</v>
      </c>
      <c r="E39" s="418">
        <f t="shared" si="2"/>
        <v>295187</v>
      </c>
      <c r="F39" s="416"/>
      <c r="G39" s="416"/>
      <c r="H39" s="214">
        <f>SUM(F39:G39)</f>
        <v>0</v>
      </c>
      <c r="I39" s="212"/>
      <c r="J39" s="213"/>
      <c r="K39" s="214">
        <f t="shared" si="3"/>
        <v>0</v>
      </c>
    </row>
    <row r="40" spans="1:13" x14ac:dyDescent="0.25">
      <c r="A40" s="206" t="s">
        <v>454</v>
      </c>
      <c r="B40" s="211" t="s">
        <v>1444</v>
      </c>
      <c r="C40" s="420">
        <v>0</v>
      </c>
      <c r="D40" s="213">
        <v>0</v>
      </c>
      <c r="E40" s="418">
        <f t="shared" si="2"/>
        <v>0</v>
      </c>
      <c r="F40" s="416">
        <v>0</v>
      </c>
      <c r="G40" s="416"/>
      <c r="H40" s="214">
        <f>SUM(F40:G40)</f>
        <v>0</v>
      </c>
      <c r="I40" s="212"/>
      <c r="J40" s="213"/>
      <c r="K40" s="214">
        <f t="shared" si="3"/>
        <v>0</v>
      </c>
    </row>
    <row r="41" spans="1:13" x14ac:dyDescent="0.25">
      <c r="A41" s="206" t="s">
        <v>455</v>
      </c>
      <c r="B41" s="211" t="s">
        <v>1427</v>
      </c>
      <c r="C41" s="421">
        <v>0</v>
      </c>
      <c r="D41" s="213">
        <v>0</v>
      </c>
      <c r="E41" s="418">
        <f t="shared" si="2"/>
        <v>0</v>
      </c>
      <c r="F41" s="417">
        <v>0</v>
      </c>
      <c r="G41" s="416"/>
      <c r="H41" s="214">
        <f>SUM(F41:G41)</f>
        <v>0</v>
      </c>
      <c r="I41" s="212"/>
      <c r="J41" s="213"/>
      <c r="K41" s="214">
        <f t="shared" si="3"/>
        <v>0</v>
      </c>
    </row>
    <row r="42" spans="1:13" x14ac:dyDescent="0.25">
      <c r="A42" s="206" t="s">
        <v>456</v>
      </c>
      <c r="B42" s="215" t="s">
        <v>457</v>
      </c>
      <c r="C42" s="421">
        <f>SUM(C29+C38+C39)</f>
        <v>5970000</v>
      </c>
      <c r="D42" s="217">
        <f t="shared" ref="D42:E42" si="15">D28+D29+D38+D39</f>
        <v>10775896</v>
      </c>
      <c r="E42" s="419">
        <f t="shared" si="15"/>
        <v>16745896</v>
      </c>
      <c r="F42" s="416"/>
      <c r="G42" s="417"/>
      <c r="H42" s="218">
        <f t="shared" ref="H42:K42" si="16">H28+H30+H38+H39</f>
        <v>0</v>
      </c>
      <c r="I42" s="216">
        <f t="shared" si="16"/>
        <v>0</v>
      </c>
      <c r="J42" s="217">
        <f t="shared" si="16"/>
        <v>0</v>
      </c>
      <c r="K42" s="218">
        <f t="shared" si="16"/>
        <v>0</v>
      </c>
    </row>
    <row r="43" spans="1:13" x14ac:dyDescent="0.25">
      <c r="A43" s="206" t="s">
        <v>458</v>
      </c>
      <c r="B43" s="211" t="s">
        <v>459</v>
      </c>
      <c r="C43" s="212">
        <v>0</v>
      </c>
      <c r="D43" s="213"/>
      <c r="E43" s="214">
        <f t="shared" si="2"/>
        <v>0</v>
      </c>
      <c r="F43" s="416">
        <v>0</v>
      </c>
      <c r="G43" s="416">
        <v>0</v>
      </c>
      <c r="H43" s="214">
        <f t="shared" ref="H43:H50" si="17">SUM(F43:G43)</f>
        <v>0</v>
      </c>
      <c r="I43" s="212"/>
      <c r="J43" s="213"/>
      <c r="K43" s="214">
        <f t="shared" si="3"/>
        <v>0</v>
      </c>
    </row>
    <row r="44" spans="1:13" x14ac:dyDescent="0.25">
      <c r="A44" s="206" t="s">
        <v>460</v>
      </c>
      <c r="B44" s="211" t="s">
        <v>461</v>
      </c>
      <c r="C44" s="212">
        <v>190000</v>
      </c>
      <c r="D44" s="213">
        <v>-32860</v>
      </c>
      <c r="E44" s="214">
        <f t="shared" si="2"/>
        <v>157140</v>
      </c>
      <c r="F44" s="416">
        <v>90000</v>
      </c>
      <c r="G44" s="416">
        <v>106500</v>
      </c>
      <c r="H44" s="214">
        <f t="shared" si="17"/>
        <v>196500</v>
      </c>
      <c r="I44" s="212"/>
      <c r="J44" s="213"/>
      <c r="K44" s="214">
        <f t="shared" si="3"/>
        <v>0</v>
      </c>
      <c r="M44" s="204" t="s">
        <v>1429</v>
      </c>
    </row>
    <row r="45" spans="1:13" x14ac:dyDescent="0.25">
      <c r="A45" s="206" t="s">
        <v>462</v>
      </c>
      <c r="B45" s="211" t="s">
        <v>463</v>
      </c>
      <c r="C45" s="212">
        <v>0</v>
      </c>
      <c r="D45" s="213"/>
      <c r="E45" s="214">
        <f t="shared" si="2"/>
        <v>0</v>
      </c>
      <c r="F45" s="416"/>
      <c r="G45" s="416"/>
      <c r="H45" s="214">
        <f t="shared" si="17"/>
        <v>0</v>
      </c>
      <c r="I45" s="212"/>
      <c r="J45" s="213"/>
      <c r="K45" s="214">
        <f t="shared" si="3"/>
        <v>0</v>
      </c>
    </row>
    <row r="46" spans="1:13" x14ac:dyDescent="0.25">
      <c r="A46" s="206" t="s">
        <v>464</v>
      </c>
      <c r="B46" s="211" t="s">
        <v>465</v>
      </c>
      <c r="C46" s="212">
        <v>0</v>
      </c>
      <c r="D46" s="213"/>
      <c r="E46" s="214">
        <f t="shared" si="2"/>
        <v>0</v>
      </c>
      <c r="F46" s="416"/>
      <c r="G46" s="416"/>
      <c r="H46" s="214">
        <f t="shared" si="17"/>
        <v>0</v>
      </c>
      <c r="I46" s="212"/>
      <c r="J46" s="213"/>
      <c r="K46" s="214">
        <f t="shared" si="3"/>
        <v>0</v>
      </c>
    </row>
    <row r="47" spans="1:13" x14ac:dyDescent="0.25">
      <c r="A47" s="206" t="s">
        <v>466</v>
      </c>
      <c r="B47" s="211" t="s">
        <v>467</v>
      </c>
      <c r="C47" s="212">
        <v>0</v>
      </c>
      <c r="D47" s="213"/>
      <c r="E47" s="214">
        <f t="shared" si="2"/>
        <v>0</v>
      </c>
      <c r="F47" s="416"/>
      <c r="G47" s="416"/>
      <c r="H47" s="214">
        <f t="shared" si="17"/>
        <v>0</v>
      </c>
      <c r="I47" s="212"/>
      <c r="J47" s="213"/>
      <c r="K47" s="214">
        <f t="shared" si="3"/>
        <v>0</v>
      </c>
    </row>
    <row r="48" spans="1:13" x14ac:dyDescent="0.25">
      <c r="A48" s="206" t="s">
        <v>468</v>
      </c>
      <c r="B48" s="211" t="s">
        <v>469</v>
      </c>
      <c r="C48" s="212">
        <v>3510000</v>
      </c>
      <c r="D48" s="213">
        <v>-3510000</v>
      </c>
      <c r="E48" s="214">
        <f t="shared" si="2"/>
        <v>0</v>
      </c>
      <c r="F48" s="416">
        <v>0</v>
      </c>
      <c r="G48" s="416"/>
      <c r="H48" s="214">
        <f t="shared" si="17"/>
        <v>0</v>
      </c>
      <c r="I48" s="212"/>
      <c r="J48" s="213"/>
      <c r="K48" s="214">
        <f t="shared" si="3"/>
        <v>0</v>
      </c>
    </row>
    <row r="49" spans="1:11" x14ac:dyDescent="0.25">
      <c r="A49" s="206" t="s">
        <v>470</v>
      </c>
      <c r="B49" s="211" t="s">
        <v>471</v>
      </c>
      <c r="C49" s="212"/>
      <c r="D49" s="213">
        <v>0</v>
      </c>
      <c r="E49" s="214">
        <f t="shared" si="2"/>
        <v>0</v>
      </c>
      <c r="F49" s="546"/>
      <c r="G49" s="546"/>
      <c r="H49" s="545">
        <f t="shared" si="17"/>
        <v>0</v>
      </c>
      <c r="I49" s="212">
        <v>0</v>
      </c>
      <c r="J49" s="213">
        <v>0</v>
      </c>
      <c r="K49" s="214">
        <f t="shared" si="3"/>
        <v>0</v>
      </c>
    </row>
    <row r="50" spans="1:11" ht="25.5" x14ac:dyDescent="0.25">
      <c r="A50" s="206" t="s">
        <v>472</v>
      </c>
      <c r="B50" s="211" t="s">
        <v>473</v>
      </c>
      <c r="C50" s="212">
        <v>100</v>
      </c>
      <c r="D50" s="213">
        <v>-78</v>
      </c>
      <c r="E50" s="214">
        <f t="shared" si="2"/>
        <v>22</v>
      </c>
      <c r="F50" s="416">
        <v>0</v>
      </c>
      <c r="G50" s="416"/>
      <c r="H50" s="214">
        <f t="shared" si="17"/>
        <v>0</v>
      </c>
      <c r="I50" s="212"/>
      <c r="J50" s="213"/>
      <c r="K50" s="214">
        <f t="shared" si="3"/>
        <v>0</v>
      </c>
    </row>
    <row r="51" spans="1:11" ht="25.5" x14ac:dyDescent="0.25">
      <c r="A51" s="206" t="s">
        <v>474</v>
      </c>
      <c r="B51" s="211" t="s">
        <v>475</v>
      </c>
      <c r="C51" s="212">
        <v>100</v>
      </c>
      <c r="D51" s="213">
        <f t="shared" ref="D51:E51" si="18">SUM(D49:D50)</f>
        <v>-78</v>
      </c>
      <c r="E51" s="214">
        <f t="shared" si="18"/>
        <v>22</v>
      </c>
      <c r="F51" s="416"/>
      <c r="G51" s="416"/>
      <c r="H51" s="214">
        <f t="shared" ref="H51:K51" si="19">SUM(H49:H50)</f>
        <v>0</v>
      </c>
      <c r="I51" s="212">
        <f t="shared" si="19"/>
        <v>0</v>
      </c>
      <c r="J51" s="213">
        <f t="shared" si="19"/>
        <v>0</v>
      </c>
      <c r="K51" s="214">
        <f t="shared" si="19"/>
        <v>0</v>
      </c>
    </row>
    <row r="52" spans="1:11" x14ac:dyDescent="0.25">
      <c r="A52" s="206" t="s">
        <v>476</v>
      </c>
      <c r="B52" s="211" t="s">
        <v>477</v>
      </c>
      <c r="C52" s="212"/>
      <c r="D52" s="213">
        <v>0</v>
      </c>
      <c r="E52" s="214">
        <f t="shared" si="2"/>
        <v>0</v>
      </c>
      <c r="F52" s="416"/>
      <c r="G52" s="416"/>
      <c r="H52" s="214">
        <f>SUM(F52:G52)</f>
        <v>0</v>
      </c>
      <c r="I52" s="212"/>
      <c r="J52" s="213">
        <v>0</v>
      </c>
      <c r="K52" s="214">
        <f t="shared" si="3"/>
        <v>0</v>
      </c>
    </row>
    <row r="53" spans="1:11" x14ac:dyDescent="0.25">
      <c r="A53" s="206" t="s">
        <v>478</v>
      </c>
      <c r="B53" s="211" t="s">
        <v>479</v>
      </c>
      <c r="C53" s="212">
        <v>1120836</v>
      </c>
      <c r="D53" s="213">
        <v>1251143</v>
      </c>
      <c r="E53" s="214">
        <f t="shared" si="2"/>
        <v>2371979</v>
      </c>
      <c r="F53" s="417">
        <v>0</v>
      </c>
      <c r="G53" s="416"/>
      <c r="H53" s="214">
        <f>SUM(F53:G53)</f>
        <v>0</v>
      </c>
      <c r="I53" s="212"/>
      <c r="J53" s="213"/>
      <c r="K53" s="214">
        <f t="shared" si="3"/>
        <v>0</v>
      </c>
    </row>
    <row r="54" spans="1:11" ht="38.25" x14ac:dyDescent="0.25">
      <c r="A54" s="206" t="s">
        <v>480</v>
      </c>
      <c r="B54" s="215" t="s">
        <v>481</v>
      </c>
      <c r="C54" s="216">
        <f>C44+C48+C51+C53</f>
        <v>4820936</v>
      </c>
      <c r="D54" s="217">
        <f t="shared" ref="D54:K54" si="20">D43+D44+D45+D46+D47+D48+D51+D52+D53</f>
        <v>-2291795</v>
      </c>
      <c r="E54" s="218">
        <f t="shared" si="20"/>
        <v>2529141</v>
      </c>
      <c r="F54" s="547">
        <f t="shared" si="20"/>
        <v>90000</v>
      </c>
      <c r="G54" s="217">
        <f t="shared" si="20"/>
        <v>106500</v>
      </c>
      <c r="H54" s="419">
        <f t="shared" si="20"/>
        <v>196500</v>
      </c>
      <c r="I54" s="216">
        <f t="shared" si="20"/>
        <v>0</v>
      </c>
      <c r="J54" s="217">
        <f t="shared" si="20"/>
        <v>0</v>
      </c>
      <c r="K54" s="218">
        <f t="shared" si="20"/>
        <v>0</v>
      </c>
    </row>
    <row r="55" spans="1:11" x14ac:dyDescent="0.25">
      <c r="A55" s="206" t="s">
        <v>482</v>
      </c>
      <c r="B55" s="211" t="s">
        <v>483</v>
      </c>
      <c r="C55" s="216">
        <v>13000000</v>
      </c>
      <c r="D55" s="213">
        <v>-13000000</v>
      </c>
      <c r="E55" s="214">
        <f t="shared" si="2"/>
        <v>0</v>
      </c>
      <c r="F55" s="417">
        <v>0</v>
      </c>
      <c r="G55" s="416"/>
      <c r="H55" s="214">
        <f>SUM(F55:G55)</f>
        <v>0</v>
      </c>
      <c r="I55" s="212">
        <v>0</v>
      </c>
      <c r="J55" s="213">
        <v>0</v>
      </c>
      <c r="K55" s="214">
        <f t="shared" si="3"/>
        <v>0</v>
      </c>
    </row>
    <row r="56" spans="1:11" s="219" customFormat="1" x14ac:dyDescent="0.25">
      <c r="A56" s="206" t="s">
        <v>484</v>
      </c>
      <c r="B56" s="215" t="s">
        <v>485</v>
      </c>
      <c r="C56" s="216">
        <f>C55</f>
        <v>13000000</v>
      </c>
      <c r="D56" s="217">
        <f t="shared" ref="D56:E56" si="21">SUM(D55)</f>
        <v>-13000000</v>
      </c>
      <c r="E56" s="218">
        <f t="shared" si="21"/>
        <v>0</v>
      </c>
      <c r="F56" s="417">
        <v>0</v>
      </c>
      <c r="G56" s="417"/>
      <c r="H56" s="218">
        <f t="shared" ref="H56:K56" si="22">SUM(H55)</f>
        <v>0</v>
      </c>
      <c r="I56" s="216">
        <f t="shared" si="22"/>
        <v>0</v>
      </c>
      <c r="J56" s="217">
        <f t="shared" si="22"/>
        <v>0</v>
      </c>
      <c r="K56" s="218">
        <f t="shared" si="22"/>
        <v>0</v>
      </c>
    </row>
    <row r="57" spans="1:11" s="219" customFormat="1" ht="25.5" x14ac:dyDescent="0.25">
      <c r="A57" s="206" t="s">
        <v>486</v>
      </c>
      <c r="B57" s="215" t="s">
        <v>487</v>
      </c>
      <c r="C57" s="212">
        <v>0</v>
      </c>
      <c r="D57" s="217">
        <f t="shared" ref="D57:K57" si="23">D58</f>
        <v>0</v>
      </c>
      <c r="E57" s="218">
        <f t="shared" si="23"/>
        <v>0</v>
      </c>
      <c r="F57" s="416">
        <v>0</v>
      </c>
      <c r="G57" s="417"/>
      <c r="H57" s="218">
        <f t="shared" si="23"/>
        <v>0</v>
      </c>
      <c r="I57" s="216">
        <f t="shared" si="23"/>
        <v>0</v>
      </c>
      <c r="J57" s="217">
        <f t="shared" si="23"/>
        <v>0</v>
      </c>
      <c r="K57" s="218">
        <f t="shared" si="23"/>
        <v>0</v>
      </c>
    </row>
    <row r="58" spans="1:11" ht="25.5" x14ac:dyDescent="0.25">
      <c r="A58" s="206" t="s">
        <v>488</v>
      </c>
      <c r="B58" s="211" t="s">
        <v>489</v>
      </c>
      <c r="C58" s="216">
        <v>0</v>
      </c>
      <c r="D58" s="213">
        <v>0</v>
      </c>
      <c r="E58" s="214">
        <f t="shared" si="2"/>
        <v>0</v>
      </c>
      <c r="F58" s="417">
        <v>0</v>
      </c>
      <c r="G58" s="416"/>
      <c r="H58" s="214">
        <f>SUM(F58:G58)</f>
        <v>0</v>
      </c>
      <c r="I58" s="212">
        <v>0</v>
      </c>
      <c r="J58" s="213">
        <v>0</v>
      </c>
      <c r="K58" s="214">
        <f t="shared" si="3"/>
        <v>0</v>
      </c>
    </row>
    <row r="59" spans="1:11" s="219" customFormat="1" ht="25.5" x14ac:dyDescent="0.25">
      <c r="A59" s="206" t="s">
        <v>490</v>
      </c>
      <c r="B59" s="215" t="s">
        <v>491</v>
      </c>
      <c r="C59" s="421">
        <f>SUM(C60:C62)</f>
        <v>180000</v>
      </c>
      <c r="D59" s="217">
        <f t="shared" ref="D59:E59" si="24">SUM(D60:D62)</f>
        <v>500000</v>
      </c>
      <c r="E59" s="419">
        <f t="shared" si="24"/>
        <v>680000</v>
      </c>
      <c r="F59" s="416"/>
      <c r="G59" s="417"/>
      <c r="H59" s="218">
        <f t="shared" ref="H59:K59" si="25">SUM(H60:H62)</f>
        <v>0</v>
      </c>
      <c r="I59" s="216">
        <f t="shared" si="25"/>
        <v>0</v>
      </c>
      <c r="J59" s="217">
        <f t="shared" si="25"/>
        <v>0</v>
      </c>
      <c r="K59" s="218">
        <f t="shared" si="25"/>
        <v>0</v>
      </c>
    </row>
    <row r="60" spans="1:11" x14ac:dyDescent="0.25">
      <c r="A60" s="206" t="s">
        <v>492</v>
      </c>
      <c r="B60" s="211" t="s">
        <v>493</v>
      </c>
      <c r="C60" s="212">
        <v>0</v>
      </c>
      <c r="D60" s="213"/>
      <c r="E60" s="214">
        <f t="shared" si="2"/>
        <v>0</v>
      </c>
      <c r="F60" s="443"/>
      <c r="G60" s="213"/>
      <c r="H60" s="418">
        <f>SUM(F60:G60)</f>
        <v>0</v>
      </c>
      <c r="I60" s="212"/>
      <c r="J60" s="213"/>
      <c r="K60" s="214">
        <f t="shared" si="3"/>
        <v>0</v>
      </c>
    </row>
    <row r="61" spans="1:11" x14ac:dyDescent="0.25">
      <c r="A61" s="206" t="s">
        <v>494</v>
      </c>
      <c r="B61" s="211" t="s">
        <v>495</v>
      </c>
      <c r="C61" s="212"/>
      <c r="D61" s="213">
        <v>0</v>
      </c>
      <c r="E61" s="214">
        <f t="shared" si="2"/>
        <v>0</v>
      </c>
      <c r="F61" s="443"/>
      <c r="G61" s="213"/>
      <c r="H61" s="418">
        <f>SUM(F61:G61)</f>
        <v>0</v>
      </c>
      <c r="I61" s="212"/>
      <c r="J61" s="213"/>
      <c r="K61" s="214">
        <f t="shared" si="3"/>
        <v>0</v>
      </c>
    </row>
    <row r="62" spans="1:11" x14ac:dyDescent="0.25">
      <c r="A62" s="206" t="s">
        <v>496</v>
      </c>
      <c r="B62" s="211" t="s">
        <v>497</v>
      </c>
      <c r="C62" s="212">
        <v>180000</v>
      </c>
      <c r="D62" s="213">
        <v>500000</v>
      </c>
      <c r="E62" s="214">
        <f t="shared" si="2"/>
        <v>680000</v>
      </c>
      <c r="F62" s="547">
        <v>0</v>
      </c>
      <c r="G62" s="213"/>
      <c r="H62" s="418">
        <f>SUM(F62:G62)</f>
        <v>0</v>
      </c>
      <c r="I62" s="420"/>
      <c r="J62" s="213"/>
      <c r="K62" s="418">
        <f t="shared" si="3"/>
        <v>0</v>
      </c>
    </row>
    <row r="63" spans="1:11" ht="25.5" x14ac:dyDescent="0.25">
      <c r="A63" s="206" t="s">
        <v>498</v>
      </c>
      <c r="B63" s="215" t="s">
        <v>499</v>
      </c>
      <c r="C63" s="216">
        <v>180000</v>
      </c>
      <c r="D63" s="217">
        <f t="shared" ref="D63:K63" si="26">D57+D59</f>
        <v>500000</v>
      </c>
      <c r="E63" s="218">
        <f t="shared" si="26"/>
        <v>680000</v>
      </c>
      <c r="F63" s="547">
        <v>0</v>
      </c>
      <c r="G63" s="217"/>
      <c r="H63" s="419">
        <f t="shared" si="26"/>
        <v>0</v>
      </c>
      <c r="I63" s="421">
        <f t="shared" si="26"/>
        <v>0</v>
      </c>
      <c r="J63" s="217">
        <f t="shared" si="26"/>
        <v>0</v>
      </c>
      <c r="K63" s="419">
        <f t="shared" si="26"/>
        <v>0</v>
      </c>
    </row>
    <row r="64" spans="1:11" ht="25.5" x14ac:dyDescent="0.25">
      <c r="A64" s="206" t="s">
        <v>500</v>
      </c>
      <c r="B64" s="359" t="s">
        <v>1414</v>
      </c>
      <c r="C64" s="212">
        <v>89324</v>
      </c>
      <c r="D64" s="213">
        <f>D65</f>
        <v>0</v>
      </c>
      <c r="E64" s="214">
        <f>SUM(C64:D64)</f>
        <v>89324</v>
      </c>
      <c r="F64" s="547"/>
      <c r="G64" s="217"/>
      <c r="H64" s="417">
        <f t="shared" ref="H64" si="27">SUM(H65)</f>
        <v>0</v>
      </c>
      <c r="I64" s="421">
        <f>SUM(I65)</f>
        <v>0</v>
      </c>
      <c r="J64" s="217">
        <f t="shared" ref="J64:K64" si="28">SUM(J65)</f>
        <v>0</v>
      </c>
      <c r="K64" s="419">
        <f t="shared" si="28"/>
        <v>0</v>
      </c>
    </row>
    <row r="65" spans="1:11" x14ac:dyDescent="0.25">
      <c r="A65" s="206" t="s">
        <v>502</v>
      </c>
      <c r="B65" s="359" t="s">
        <v>1051</v>
      </c>
      <c r="C65" s="420">
        <v>89324</v>
      </c>
      <c r="D65" s="213">
        <v>0</v>
      </c>
      <c r="E65" s="418">
        <f t="shared" ref="E65" si="29">SUM(C65:D65)</f>
        <v>89324</v>
      </c>
      <c r="F65" s="547">
        <v>0</v>
      </c>
      <c r="G65" s="217"/>
      <c r="H65" s="419"/>
      <c r="I65" s="421"/>
      <c r="J65" s="217"/>
      <c r="K65" s="419"/>
    </row>
    <row r="66" spans="1:11" x14ac:dyDescent="0.25">
      <c r="A66" s="206" t="s">
        <v>504</v>
      </c>
      <c r="B66" s="356" t="s">
        <v>1415</v>
      </c>
      <c r="C66" s="421">
        <f>SUM(C64)</f>
        <v>89324</v>
      </c>
      <c r="D66" s="217">
        <f t="shared" ref="D66:E66" si="30">D64</f>
        <v>0</v>
      </c>
      <c r="E66" s="419">
        <f t="shared" si="30"/>
        <v>89324</v>
      </c>
      <c r="F66" s="547">
        <v>0</v>
      </c>
      <c r="G66" s="217"/>
      <c r="H66" s="417">
        <f t="shared" ref="H66" si="31">SUM(H64)</f>
        <v>0</v>
      </c>
      <c r="I66" s="421">
        <f>SUM(I64)</f>
        <v>0</v>
      </c>
      <c r="J66" s="217">
        <f t="shared" ref="J66:K66" si="32">SUM(J64)</f>
        <v>0</v>
      </c>
      <c r="K66" s="419">
        <f t="shared" si="32"/>
        <v>0</v>
      </c>
    </row>
    <row r="67" spans="1:11" ht="25.5" x14ac:dyDescent="0.25">
      <c r="A67" s="206" t="s">
        <v>506</v>
      </c>
      <c r="B67" s="215" t="s">
        <v>501</v>
      </c>
      <c r="C67" s="421">
        <f>C22+C25+C42+C54+C56+C63+C66</f>
        <v>47656066</v>
      </c>
      <c r="D67" s="217">
        <f t="shared" ref="D67:K67" si="33">D22+D25+D42+D54+D56+D63+D66</f>
        <v>5160931</v>
      </c>
      <c r="E67" s="419">
        <f t="shared" si="33"/>
        <v>52816997</v>
      </c>
      <c r="F67" s="417">
        <f t="shared" si="33"/>
        <v>90000</v>
      </c>
      <c r="G67" s="417">
        <f t="shared" si="33"/>
        <v>106500</v>
      </c>
      <c r="H67" s="417">
        <f t="shared" si="33"/>
        <v>196500</v>
      </c>
      <c r="I67" s="421">
        <f t="shared" si="33"/>
        <v>0</v>
      </c>
      <c r="J67" s="217">
        <f t="shared" si="33"/>
        <v>0</v>
      </c>
      <c r="K67" s="419">
        <f t="shared" si="33"/>
        <v>0</v>
      </c>
    </row>
    <row r="68" spans="1:11" ht="25.5" x14ac:dyDescent="0.25">
      <c r="A68" s="206" t="s">
        <v>508</v>
      </c>
      <c r="B68" s="211" t="s">
        <v>503</v>
      </c>
      <c r="C68" s="212">
        <v>25115751</v>
      </c>
      <c r="D68" s="213">
        <v>36157</v>
      </c>
      <c r="E68" s="214">
        <f t="shared" si="2"/>
        <v>25151908</v>
      </c>
      <c r="F68" s="443">
        <v>0</v>
      </c>
      <c r="G68" s="213">
        <v>0</v>
      </c>
      <c r="H68" s="418">
        <f>SUM(F68:G68)</f>
        <v>0</v>
      </c>
      <c r="I68" s="212"/>
      <c r="J68" s="213"/>
      <c r="K68" s="214">
        <f t="shared" si="3"/>
        <v>0</v>
      </c>
    </row>
    <row r="69" spans="1:11" x14ac:dyDescent="0.25">
      <c r="A69" s="206" t="s">
        <v>510</v>
      </c>
      <c r="B69" s="211" t="s">
        <v>505</v>
      </c>
      <c r="C69" s="212">
        <v>25115751</v>
      </c>
      <c r="D69" s="213">
        <f>D68</f>
        <v>36157</v>
      </c>
      <c r="E69" s="214">
        <f t="shared" ref="E69:K69" si="34">E68</f>
        <v>25151908</v>
      </c>
      <c r="F69" s="443">
        <v>0</v>
      </c>
      <c r="G69" s="213">
        <v>0</v>
      </c>
      <c r="H69" s="418">
        <f t="shared" si="34"/>
        <v>0</v>
      </c>
      <c r="I69" s="212">
        <f t="shared" si="34"/>
        <v>0</v>
      </c>
      <c r="J69" s="213">
        <f t="shared" si="34"/>
        <v>0</v>
      </c>
      <c r="K69" s="214">
        <f t="shared" si="34"/>
        <v>0</v>
      </c>
    </row>
    <row r="70" spans="1:11" x14ac:dyDescent="0.25">
      <c r="A70" s="206" t="s">
        <v>512</v>
      </c>
      <c r="B70" s="211" t="s">
        <v>507</v>
      </c>
      <c r="C70" s="212">
        <v>0</v>
      </c>
      <c r="D70" s="213">
        <v>791652</v>
      </c>
      <c r="E70" s="214">
        <f t="shared" si="2"/>
        <v>791652</v>
      </c>
      <c r="F70" s="443">
        <v>0</v>
      </c>
      <c r="G70" s="213">
        <v>0</v>
      </c>
      <c r="H70" s="418">
        <f>SUM(F70:G70)</f>
        <v>0</v>
      </c>
      <c r="I70" s="212"/>
      <c r="J70" s="213"/>
      <c r="K70" s="214">
        <f t="shared" si="3"/>
        <v>0</v>
      </c>
    </row>
    <row r="71" spans="1:11" x14ac:dyDescent="0.25">
      <c r="A71" s="206" t="s">
        <v>514</v>
      </c>
      <c r="B71" s="211" t="s">
        <v>509</v>
      </c>
      <c r="C71" s="212">
        <v>0</v>
      </c>
      <c r="D71" s="213">
        <v>0</v>
      </c>
      <c r="E71" s="214">
        <f t="shared" si="2"/>
        <v>0</v>
      </c>
      <c r="F71" s="443">
        <v>0</v>
      </c>
      <c r="G71" s="213">
        <v>0</v>
      </c>
      <c r="H71" s="418">
        <f>SUM(F71:G71)</f>
        <v>0</v>
      </c>
      <c r="I71" s="212"/>
      <c r="J71" s="213"/>
      <c r="K71" s="214">
        <f t="shared" si="3"/>
        <v>0</v>
      </c>
    </row>
    <row r="72" spans="1:11" ht="25.5" x14ac:dyDescent="0.25">
      <c r="A72" s="206" t="s">
        <v>578</v>
      </c>
      <c r="B72" s="211" t="s">
        <v>511</v>
      </c>
      <c r="C72" s="421">
        <f>C71</f>
        <v>0</v>
      </c>
      <c r="D72" s="213">
        <f t="shared" ref="D72:E72" si="35">D69+D70+D71</f>
        <v>827809</v>
      </c>
      <c r="E72" s="418">
        <f t="shared" si="35"/>
        <v>25943560</v>
      </c>
      <c r="F72" s="443">
        <f>F69</f>
        <v>0</v>
      </c>
      <c r="G72" s="213">
        <f>G69</f>
        <v>0</v>
      </c>
      <c r="H72" s="418">
        <f>SUM(H69)</f>
        <v>0</v>
      </c>
      <c r="I72" s="212">
        <f t="shared" ref="I72:K72" si="36">SUM(I69:I71)</f>
        <v>0</v>
      </c>
      <c r="J72" s="213">
        <f t="shared" si="36"/>
        <v>0</v>
      </c>
      <c r="K72" s="214">
        <f t="shared" si="36"/>
        <v>0</v>
      </c>
    </row>
    <row r="73" spans="1:11" ht="16.5" thickBot="1" x14ac:dyDescent="0.3">
      <c r="A73" s="444" t="s">
        <v>580</v>
      </c>
      <c r="B73" s="445" t="s">
        <v>513</v>
      </c>
      <c r="C73" s="548">
        <f>C69+C70+C71</f>
        <v>25115751</v>
      </c>
      <c r="D73" s="220">
        <f t="shared" ref="D73:H73" si="37">D72</f>
        <v>827809</v>
      </c>
      <c r="E73" s="549">
        <f t="shared" si="37"/>
        <v>25943560</v>
      </c>
      <c r="F73" s="550">
        <f>F72</f>
        <v>0</v>
      </c>
      <c r="G73" s="423">
        <f>G72</f>
        <v>0</v>
      </c>
      <c r="H73" s="424">
        <f t="shared" si="37"/>
        <v>0</v>
      </c>
      <c r="I73" s="422">
        <f t="shared" ref="I73:K73" si="38">I72</f>
        <v>0</v>
      </c>
      <c r="J73" s="423">
        <f t="shared" si="38"/>
        <v>0</v>
      </c>
      <c r="K73" s="425">
        <f t="shared" si="38"/>
        <v>0</v>
      </c>
    </row>
    <row r="74" spans="1:11" ht="16.5" thickBot="1" x14ac:dyDescent="0.3">
      <c r="A74" s="446" t="s">
        <v>582</v>
      </c>
      <c r="B74" s="442" t="s">
        <v>515</v>
      </c>
      <c r="C74" s="447">
        <f>C67+C73</f>
        <v>72771817</v>
      </c>
      <c r="D74" s="426">
        <f t="shared" ref="D74:I74" si="39">D67+D73</f>
        <v>5988740</v>
      </c>
      <c r="E74" s="426">
        <f t="shared" si="39"/>
        <v>78760557</v>
      </c>
      <c r="F74" s="426">
        <f t="shared" si="39"/>
        <v>90000</v>
      </c>
      <c r="G74" s="426">
        <f>G67+G73</f>
        <v>106500</v>
      </c>
      <c r="H74" s="426">
        <f t="shared" si="39"/>
        <v>196500</v>
      </c>
      <c r="I74" s="426">
        <f t="shared" si="39"/>
        <v>0</v>
      </c>
      <c r="J74" s="427">
        <f t="shared" ref="J74:K74" si="40">J67+J73</f>
        <v>0</v>
      </c>
      <c r="K74" s="428">
        <f t="shared" si="40"/>
        <v>0</v>
      </c>
    </row>
    <row r="75" spans="1:11" x14ac:dyDescent="0.25">
      <c r="A75" s="221"/>
      <c r="B75" s="222"/>
      <c r="C75" s="223"/>
      <c r="D75" s="223"/>
      <c r="E75" s="223"/>
      <c r="F75" s="223"/>
      <c r="G75" s="223"/>
      <c r="H75" s="223"/>
      <c r="I75" s="223"/>
      <c r="J75" s="223"/>
      <c r="K75" s="223"/>
    </row>
    <row r="76" spans="1:11" ht="16.5" thickBot="1" x14ac:dyDescent="0.3">
      <c r="A76" s="221"/>
      <c r="B76" s="222"/>
      <c r="C76" s="223"/>
      <c r="D76" s="223"/>
      <c r="E76" s="223"/>
      <c r="F76" s="223"/>
      <c r="G76" s="223"/>
      <c r="H76" s="223"/>
      <c r="I76" s="223"/>
      <c r="J76" s="223"/>
      <c r="K76" s="223"/>
    </row>
    <row r="77" spans="1:11" s="205" customFormat="1" ht="42" customHeight="1" x14ac:dyDescent="0.2">
      <c r="A77" s="722"/>
      <c r="B77" s="724" t="s">
        <v>695</v>
      </c>
      <c r="C77" s="726" t="s">
        <v>1409</v>
      </c>
      <c r="D77" s="727"/>
      <c r="E77" s="728"/>
      <c r="F77" s="726" t="s">
        <v>1410</v>
      </c>
      <c r="G77" s="727"/>
      <c r="H77" s="728"/>
      <c r="I77" s="726" t="s">
        <v>1411</v>
      </c>
      <c r="J77" s="727"/>
      <c r="K77" s="728"/>
    </row>
    <row r="78" spans="1:11" ht="51" customHeight="1" thickBot="1" x14ac:dyDescent="0.3">
      <c r="A78" s="729"/>
      <c r="B78" s="730"/>
      <c r="C78" s="582" t="str">
        <f>C6</f>
        <v>2024. évi költségvetés</v>
      </c>
      <c r="D78" s="583" t="str">
        <f t="shared" ref="D78:E78" si="41">D6</f>
        <v>2024. évi módosítás</v>
      </c>
      <c r="E78" s="584" t="str">
        <f t="shared" si="41"/>
        <v>2024.12.31. módosított előirányzat</v>
      </c>
      <c r="F78" s="582" t="str">
        <f>F6</f>
        <v>2024. évi költségvetés</v>
      </c>
      <c r="G78" s="583" t="str">
        <f t="shared" ref="G78:H78" si="42">G6</f>
        <v>2024. évi módosítás</v>
      </c>
      <c r="H78" s="584" t="str">
        <f t="shared" si="42"/>
        <v>2024.12.31. módosított előirányzat</v>
      </c>
      <c r="I78" s="582" t="str">
        <f>I6</f>
        <v>2024. évi költségvetés</v>
      </c>
      <c r="J78" s="583" t="str">
        <f t="shared" ref="J78:K78" si="43">J6</f>
        <v>2024. évi módosítás</v>
      </c>
      <c r="K78" s="584" t="str">
        <f t="shared" si="43"/>
        <v>2024.12.31. módosított előirányzat</v>
      </c>
    </row>
    <row r="79" spans="1:11" x14ac:dyDescent="0.25">
      <c r="A79" s="224" t="s">
        <v>394</v>
      </c>
      <c r="B79" s="207" t="s">
        <v>516</v>
      </c>
      <c r="C79" s="208">
        <f>Rovatonként!L280</f>
        <v>5900600</v>
      </c>
      <c r="D79" s="209">
        <v>3946902</v>
      </c>
      <c r="E79" s="210">
        <f>SUM(C79:D79)</f>
        <v>9847502</v>
      </c>
      <c r="F79" s="208"/>
      <c r="G79" s="415"/>
      <c r="H79" s="210">
        <f t="shared" ref="H79:H87" si="44">SUM(F79:G79)</f>
        <v>0</v>
      </c>
      <c r="I79" s="208"/>
      <c r="J79" s="209"/>
      <c r="K79" s="210">
        <f>SUM(I79:J79)</f>
        <v>0</v>
      </c>
    </row>
    <row r="80" spans="1:11" x14ac:dyDescent="0.25">
      <c r="A80" s="224" t="s">
        <v>396</v>
      </c>
      <c r="B80" s="211" t="s">
        <v>517</v>
      </c>
      <c r="C80" s="212">
        <f>Rovatonként!L281</f>
        <v>0</v>
      </c>
      <c r="D80" s="209">
        <v>563400</v>
      </c>
      <c r="E80" s="214">
        <f t="shared" ref="E80:E145" si="45">SUM(C80:D80)</f>
        <v>563400</v>
      </c>
      <c r="F80" s="212"/>
      <c r="G80" s="416"/>
      <c r="H80" s="214">
        <f t="shared" si="44"/>
        <v>0</v>
      </c>
      <c r="I80" s="212"/>
      <c r="J80" s="213"/>
      <c r="K80" s="214">
        <f t="shared" ref="K80:K145" si="46">SUM(I80:J80)</f>
        <v>0</v>
      </c>
    </row>
    <row r="81" spans="1:11" x14ac:dyDescent="0.25">
      <c r="A81" s="224" t="s">
        <v>398</v>
      </c>
      <c r="B81" s="211" t="s">
        <v>518</v>
      </c>
      <c r="C81" s="212">
        <f>Rovatonként!L282</f>
        <v>0</v>
      </c>
      <c r="D81" s="209">
        <v>0</v>
      </c>
      <c r="E81" s="214">
        <f t="shared" si="45"/>
        <v>0</v>
      </c>
      <c r="F81" s="212">
        <v>0</v>
      </c>
      <c r="G81" s="416"/>
      <c r="H81" s="214">
        <f t="shared" si="44"/>
        <v>0</v>
      </c>
      <c r="I81" s="212"/>
      <c r="J81" s="213"/>
      <c r="K81" s="214">
        <f t="shared" si="46"/>
        <v>0</v>
      </c>
    </row>
    <row r="82" spans="1:11" x14ac:dyDescent="0.25">
      <c r="A82" s="224" t="s">
        <v>400</v>
      </c>
      <c r="B82" s="211" t="s">
        <v>519</v>
      </c>
      <c r="C82" s="212">
        <f>Rovatonként!L283</f>
        <v>0</v>
      </c>
      <c r="D82" s="209">
        <v>0</v>
      </c>
      <c r="E82" s="214">
        <f t="shared" si="45"/>
        <v>0</v>
      </c>
      <c r="F82" s="212"/>
      <c r="G82" s="416"/>
      <c r="H82" s="214">
        <f t="shared" si="44"/>
        <v>0</v>
      </c>
      <c r="I82" s="212"/>
      <c r="J82" s="213"/>
      <c r="K82" s="214">
        <f t="shared" si="46"/>
        <v>0</v>
      </c>
    </row>
    <row r="83" spans="1:11" x14ac:dyDescent="0.25">
      <c r="A83" s="224" t="s">
        <v>402</v>
      </c>
      <c r="B83" s="211" t="s">
        <v>520</v>
      </c>
      <c r="C83" s="212">
        <f>Rovatonként!L285</f>
        <v>0</v>
      </c>
      <c r="D83" s="209">
        <v>0</v>
      </c>
      <c r="E83" s="214">
        <f t="shared" si="45"/>
        <v>0</v>
      </c>
      <c r="F83" s="212"/>
      <c r="G83" s="416"/>
      <c r="H83" s="214">
        <f t="shared" si="44"/>
        <v>0</v>
      </c>
      <c r="I83" s="212"/>
      <c r="J83" s="213"/>
      <c r="K83" s="214">
        <f t="shared" si="46"/>
        <v>0</v>
      </c>
    </row>
    <row r="84" spans="1:11" x14ac:dyDescent="0.25">
      <c r="A84" s="224" t="s">
        <v>404</v>
      </c>
      <c r="B84" s="211" t="s">
        <v>521</v>
      </c>
      <c r="C84" s="212">
        <f>Rovatonként!L286</f>
        <v>0</v>
      </c>
      <c r="D84" s="209">
        <v>0</v>
      </c>
      <c r="E84" s="214">
        <f t="shared" si="45"/>
        <v>0</v>
      </c>
      <c r="F84" s="212"/>
      <c r="G84" s="416"/>
      <c r="H84" s="214">
        <f t="shared" si="44"/>
        <v>0</v>
      </c>
      <c r="I84" s="212"/>
      <c r="J84" s="213"/>
      <c r="K84" s="214">
        <f t="shared" si="46"/>
        <v>0</v>
      </c>
    </row>
    <row r="85" spans="1:11" x14ac:dyDescent="0.25">
      <c r="A85" s="224" t="s">
        <v>406</v>
      </c>
      <c r="B85" s="211" t="s">
        <v>522</v>
      </c>
      <c r="C85" s="212">
        <f>Rovatonként!L288</f>
        <v>100000</v>
      </c>
      <c r="D85" s="209">
        <v>0</v>
      </c>
      <c r="E85" s="214">
        <f t="shared" si="45"/>
        <v>100000</v>
      </c>
      <c r="F85" s="212"/>
      <c r="G85" s="416"/>
      <c r="H85" s="214">
        <f t="shared" si="44"/>
        <v>0</v>
      </c>
      <c r="I85" s="212"/>
      <c r="J85" s="213"/>
      <c r="K85" s="214">
        <f t="shared" si="46"/>
        <v>0</v>
      </c>
    </row>
    <row r="86" spans="1:11" x14ac:dyDescent="0.25">
      <c r="A86" s="224" t="s">
        <v>408</v>
      </c>
      <c r="B86" s="211" t="s">
        <v>523</v>
      </c>
      <c r="C86" s="212">
        <f>Rovatonként!L289</f>
        <v>0</v>
      </c>
      <c r="D86" s="209">
        <v>0</v>
      </c>
      <c r="E86" s="214">
        <f t="shared" si="45"/>
        <v>0</v>
      </c>
      <c r="F86" s="212">
        <v>0</v>
      </c>
      <c r="G86" s="416"/>
      <c r="H86" s="214">
        <f t="shared" si="44"/>
        <v>0</v>
      </c>
      <c r="I86" s="212"/>
      <c r="J86" s="213"/>
      <c r="K86" s="214">
        <f t="shared" si="46"/>
        <v>0</v>
      </c>
    </row>
    <row r="87" spans="1:11" x14ac:dyDescent="0.25">
      <c r="A87" s="224" t="s">
        <v>410</v>
      </c>
      <c r="B87" s="211" t="s">
        <v>524</v>
      </c>
      <c r="C87" s="212">
        <f>Rovatonként!L292</f>
        <v>450000</v>
      </c>
      <c r="D87" s="209">
        <v>0</v>
      </c>
      <c r="E87" s="214">
        <f t="shared" si="45"/>
        <v>450000</v>
      </c>
      <c r="F87" s="212"/>
      <c r="G87" s="416"/>
      <c r="H87" s="214">
        <f t="shared" si="44"/>
        <v>0</v>
      </c>
      <c r="I87" s="212"/>
      <c r="J87" s="213"/>
      <c r="K87" s="214">
        <f t="shared" si="46"/>
        <v>0</v>
      </c>
    </row>
    <row r="88" spans="1:11" x14ac:dyDescent="0.25">
      <c r="A88" s="224" t="s">
        <v>412</v>
      </c>
      <c r="B88" s="211" t="s">
        <v>525</v>
      </c>
      <c r="C88" s="212">
        <f>SUM(C79:C87)</f>
        <v>6450600</v>
      </c>
      <c r="D88" s="213">
        <f t="shared" ref="D88:E88" si="47">SUM(D79:D87)</f>
        <v>4510302</v>
      </c>
      <c r="E88" s="214">
        <f t="shared" si="47"/>
        <v>10960902</v>
      </c>
      <c r="F88" s="212">
        <v>0</v>
      </c>
      <c r="G88" s="416"/>
      <c r="H88" s="214">
        <f t="shared" ref="H88:K88" si="48">SUM(H79:H87)</f>
        <v>0</v>
      </c>
      <c r="I88" s="212">
        <f t="shared" si="48"/>
        <v>0</v>
      </c>
      <c r="J88" s="213">
        <f t="shared" si="48"/>
        <v>0</v>
      </c>
      <c r="K88" s="214">
        <f t="shared" si="48"/>
        <v>0</v>
      </c>
    </row>
    <row r="89" spans="1:11" x14ac:dyDescent="0.25">
      <c r="A89" s="224" t="s">
        <v>414</v>
      </c>
      <c r="B89" s="211" t="s">
        <v>526</v>
      </c>
      <c r="C89" s="212">
        <f>Rovatonként!L295</f>
        <v>4665000</v>
      </c>
      <c r="D89" s="213">
        <v>950000</v>
      </c>
      <c r="E89" s="214">
        <f t="shared" si="45"/>
        <v>5615000</v>
      </c>
      <c r="F89" s="212"/>
      <c r="G89" s="416"/>
      <c r="H89" s="214">
        <f>SUM(F89:G89)</f>
        <v>0</v>
      </c>
      <c r="I89" s="212"/>
      <c r="J89" s="213"/>
      <c r="K89" s="214">
        <f t="shared" si="46"/>
        <v>0</v>
      </c>
    </row>
    <row r="90" spans="1:11" ht="25.5" x14ac:dyDescent="0.25">
      <c r="A90" s="224" t="s">
        <v>416</v>
      </c>
      <c r="B90" s="211" t="s">
        <v>527</v>
      </c>
      <c r="C90" s="420">
        <f>Rovatonként!L296</f>
        <v>800000</v>
      </c>
      <c r="D90" s="213">
        <v>-416932</v>
      </c>
      <c r="E90" s="418">
        <f t="shared" si="45"/>
        <v>383068</v>
      </c>
      <c r="F90" s="420"/>
      <c r="G90" s="213"/>
      <c r="H90" s="418">
        <f>SUM(F90:G90)</f>
        <v>0</v>
      </c>
      <c r="I90" s="212"/>
      <c r="J90" s="213"/>
      <c r="K90" s="214">
        <f t="shared" si="46"/>
        <v>0</v>
      </c>
    </row>
    <row r="91" spans="1:11" x14ac:dyDescent="0.25">
      <c r="A91" s="224" t="s">
        <v>418</v>
      </c>
      <c r="B91" s="211" t="s">
        <v>528</v>
      </c>
      <c r="C91" s="420">
        <v>200000</v>
      </c>
      <c r="D91" s="213">
        <v>351037</v>
      </c>
      <c r="E91" s="418">
        <f t="shared" si="45"/>
        <v>551037</v>
      </c>
      <c r="F91" s="420">
        <v>1500000</v>
      </c>
      <c r="G91" s="213">
        <v>-831769</v>
      </c>
      <c r="H91" s="418">
        <f>SUM(F91:G91)</f>
        <v>668231</v>
      </c>
      <c r="I91" s="212"/>
      <c r="J91" s="213"/>
      <c r="K91" s="214">
        <f t="shared" si="46"/>
        <v>0</v>
      </c>
    </row>
    <row r="92" spans="1:11" x14ac:dyDescent="0.25">
      <c r="A92" s="224" t="s">
        <v>420</v>
      </c>
      <c r="B92" s="211" t="s">
        <v>529</v>
      </c>
      <c r="C92" s="420">
        <f>SUM(C89:C91)</f>
        <v>5665000</v>
      </c>
      <c r="D92" s="213">
        <f t="shared" ref="D92:I92" si="49">SUM(D89:D91)</f>
        <v>884105</v>
      </c>
      <c r="E92" s="416">
        <f t="shared" si="49"/>
        <v>6549105</v>
      </c>
      <c r="F92" s="420">
        <f t="shared" si="49"/>
        <v>1500000</v>
      </c>
      <c r="G92" s="420">
        <f t="shared" si="49"/>
        <v>-831769</v>
      </c>
      <c r="H92" s="416">
        <f t="shared" si="49"/>
        <v>668231</v>
      </c>
      <c r="I92" s="212">
        <f t="shared" si="49"/>
        <v>0</v>
      </c>
      <c r="J92" s="213">
        <f t="shared" ref="J92:K92" si="50">SUM(J89:J91)</f>
        <v>0</v>
      </c>
      <c r="K92" s="214">
        <f t="shared" si="50"/>
        <v>0</v>
      </c>
    </row>
    <row r="93" spans="1:11" x14ac:dyDescent="0.25">
      <c r="A93" s="224" t="s">
        <v>422</v>
      </c>
      <c r="B93" s="215" t="s">
        <v>530</v>
      </c>
      <c r="C93" s="421">
        <f>C88+C92</f>
        <v>12115600</v>
      </c>
      <c r="D93" s="217">
        <f>D88+D92</f>
        <v>5394407</v>
      </c>
      <c r="E93" s="417">
        <f t="shared" ref="E93:H93" si="51">E88+E92</f>
        <v>17510007</v>
      </c>
      <c r="F93" s="421">
        <f t="shared" si="51"/>
        <v>1500000</v>
      </c>
      <c r="G93" s="217">
        <v>-1402544</v>
      </c>
      <c r="H93" s="417">
        <f t="shared" si="51"/>
        <v>668231</v>
      </c>
      <c r="I93" s="216">
        <f t="shared" ref="I93:K93" si="52">I88+I92</f>
        <v>0</v>
      </c>
      <c r="J93" s="217">
        <f t="shared" si="52"/>
        <v>0</v>
      </c>
      <c r="K93" s="218">
        <f t="shared" si="52"/>
        <v>0</v>
      </c>
    </row>
    <row r="94" spans="1:11" ht="25.5" x14ac:dyDescent="0.25">
      <c r="A94" s="224" t="s">
        <v>424</v>
      </c>
      <c r="B94" s="215" t="s">
        <v>531</v>
      </c>
      <c r="C94" s="421">
        <f>SUM(C95:C98)</f>
        <v>1913238</v>
      </c>
      <c r="D94" s="217">
        <f>SUM(D95:D98)</f>
        <v>468043</v>
      </c>
      <c r="E94" s="217">
        <f>SUM(E95:E98)</f>
        <v>2381281</v>
      </c>
      <c r="F94" s="421">
        <f t="shared" ref="F94:I94" si="53">SUM(F95:F98)</f>
        <v>195000</v>
      </c>
      <c r="G94" s="217">
        <f>G95+G98</f>
        <v>-186686</v>
      </c>
      <c r="H94" s="417">
        <f t="shared" si="53"/>
        <v>8314</v>
      </c>
      <c r="I94" s="216">
        <f t="shared" si="53"/>
        <v>0</v>
      </c>
      <c r="J94" s="217">
        <f t="shared" ref="J94:K94" si="54">SUM(J95:J98)</f>
        <v>0</v>
      </c>
      <c r="K94" s="218">
        <f t="shared" si="54"/>
        <v>0</v>
      </c>
    </row>
    <row r="95" spans="1:11" x14ac:dyDescent="0.25">
      <c r="A95" s="224" t="s">
        <v>426</v>
      </c>
      <c r="B95" s="211" t="s">
        <v>532</v>
      </c>
      <c r="C95" s="420">
        <v>1612338</v>
      </c>
      <c r="D95" s="213">
        <v>525982</v>
      </c>
      <c r="E95" s="418">
        <f>SUM(C95:D95)</f>
        <v>2138320</v>
      </c>
      <c r="F95" s="420">
        <v>195000</v>
      </c>
      <c r="G95" s="213">
        <v>-186686</v>
      </c>
      <c r="H95" s="418">
        <f t="shared" ref="H95:H100" si="55">SUM(F95:G95)</f>
        <v>8314</v>
      </c>
      <c r="I95" s="212"/>
      <c r="J95" s="213"/>
      <c r="K95" s="214">
        <f t="shared" si="46"/>
        <v>0</v>
      </c>
    </row>
    <row r="96" spans="1:11" x14ac:dyDescent="0.25">
      <c r="A96" s="224" t="s">
        <v>428</v>
      </c>
      <c r="B96" s="211" t="s">
        <v>533</v>
      </c>
      <c r="C96" s="420">
        <f>Rovatonként!L304</f>
        <v>0</v>
      </c>
      <c r="D96" s="213">
        <v>0</v>
      </c>
      <c r="E96" s="418">
        <f t="shared" si="45"/>
        <v>0</v>
      </c>
      <c r="F96" s="420"/>
      <c r="G96" s="213"/>
      <c r="H96" s="418">
        <f t="shared" si="55"/>
        <v>0</v>
      </c>
      <c r="I96" s="212">
        <v>0</v>
      </c>
      <c r="J96" s="213">
        <v>0</v>
      </c>
      <c r="K96" s="214">
        <f t="shared" si="46"/>
        <v>0</v>
      </c>
    </row>
    <row r="97" spans="1:13" x14ac:dyDescent="0.25">
      <c r="A97" s="224" t="s">
        <v>430</v>
      </c>
      <c r="B97" s="211" t="s">
        <v>534</v>
      </c>
      <c r="C97" s="420">
        <v>0</v>
      </c>
      <c r="D97" s="213">
        <v>92910</v>
      </c>
      <c r="E97" s="418">
        <f t="shared" si="45"/>
        <v>92910</v>
      </c>
      <c r="F97" s="420"/>
      <c r="G97" s="213"/>
      <c r="H97" s="418">
        <f t="shared" si="55"/>
        <v>0</v>
      </c>
      <c r="I97" s="212">
        <v>0</v>
      </c>
      <c r="J97" s="213"/>
      <c r="K97" s="214">
        <f t="shared" si="46"/>
        <v>0</v>
      </c>
    </row>
    <row r="98" spans="1:13" x14ac:dyDescent="0.25">
      <c r="A98" s="224" t="s">
        <v>432</v>
      </c>
      <c r="B98" s="211" t="s">
        <v>535</v>
      </c>
      <c r="C98" s="420">
        <f>Rovatonként!L307</f>
        <v>300900</v>
      </c>
      <c r="D98" s="213">
        <v>-150849</v>
      </c>
      <c r="E98" s="418">
        <f t="shared" si="45"/>
        <v>150051</v>
      </c>
      <c r="F98" s="420">
        <v>0</v>
      </c>
      <c r="G98" s="213">
        <v>0</v>
      </c>
      <c r="H98" s="418">
        <f t="shared" si="55"/>
        <v>0</v>
      </c>
      <c r="I98" s="212"/>
      <c r="J98" s="213"/>
      <c r="K98" s="214">
        <f t="shared" si="46"/>
        <v>0</v>
      </c>
      <c r="M98" s="204" t="s">
        <v>1430</v>
      </c>
    </row>
    <row r="99" spans="1:13" x14ac:dyDescent="0.25">
      <c r="A99" s="224" t="s">
        <v>434</v>
      </c>
      <c r="B99" s="211" t="s">
        <v>536</v>
      </c>
      <c r="C99" s="420">
        <f>Rovatonként!L308</f>
        <v>50000</v>
      </c>
      <c r="D99" s="213">
        <v>-25000</v>
      </c>
      <c r="E99" s="418">
        <f t="shared" si="45"/>
        <v>25000</v>
      </c>
      <c r="F99" s="420"/>
      <c r="G99" s="213"/>
      <c r="H99" s="418">
        <f t="shared" si="55"/>
        <v>0</v>
      </c>
      <c r="I99" s="212"/>
      <c r="J99" s="213"/>
      <c r="K99" s="214">
        <f t="shared" si="46"/>
        <v>0</v>
      </c>
    </row>
    <row r="100" spans="1:13" x14ac:dyDescent="0.25">
      <c r="A100" s="224" t="s">
        <v>436</v>
      </c>
      <c r="B100" s="211" t="s">
        <v>537</v>
      </c>
      <c r="C100" s="420">
        <f>Rovatonként!L309</f>
        <v>3500000</v>
      </c>
      <c r="D100" s="213">
        <v>-1731755</v>
      </c>
      <c r="E100" s="418">
        <f>SUM(C100:D100)</f>
        <v>1768245</v>
      </c>
      <c r="F100" s="420">
        <v>0</v>
      </c>
      <c r="G100" s="213">
        <v>292155</v>
      </c>
      <c r="H100" s="418">
        <f t="shared" si="55"/>
        <v>292155</v>
      </c>
      <c r="I100" s="212"/>
      <c r="J100" s="213"/>
      <c r="K100" s="214">
        <f t="shared" si="46"/>
        <v>0</v>
      </c>
    </row>
    <row r="101" spans="1:13" x14ac:dyDescent="0.25">
      <c r="A101" s="224" t="s">
        <v>438</v>
      </c>
      <c r="B101" s="211" t="s">
        <v>538</v>
      </c>
      <c r="C101" s="420">
        <f>SUM(C99:C100)</f>
        <v>3550000</v>
      </c>
      <c r="D101" s="213">
        <f>SUM(D99:D100)</f>
        <v>-1756755</v>
      </c>
      <c r="E101" s="416">
        <f t="shared" ref="E101:I101" si="56">SUM(E99:E100)</f>
        <v>1793245</v>
      </c>
      <c r="F101" s="420">
        <f t="shared" si="56"/>
        <v>0</v>
      </c>
      <c r="G101" s="213">
        <f>SUM(G99:G100)</f>
        <v>292155</v>
      </c>
      <c r="H101" s="416">
        <f>SUM(H99:H100)</f>
        <v>292155</v>
      </c>
      <c r="I101" s="212">
        <f t="shared" si="56"/>
        <v>0</v>
      </c>
      <c r="J101" s="213">
        <f t="shared" ref="J101:K101" si="57">SUM(J99:J100)</f>
        <v>0</v>
      </c>
      <c r="K101" s="214">
        <f t="shared" si="57"/>
        <v>0</v>
      </c>
    </row>
    <row r="102" spans="1:13" x14ac:dyDescent="0.25">
      <c r="A102" s="224" t="s">
        <v>440</v>
      </c>
      <c r="B102" s="211" t="s">
        <v>539</v>
      </c>
      <c r="C102" s="420">
        <f>Rovatonként!L312</f>
        <v>650000</v>
      </c>
      <c r="D102" s="213">
        <v>0</v>
      </c>
      <c r="E102" s="418">
        <f t="shared" si="45"/>
        <v>650000</v>
      </c>
      <c r="F102" s="420">
        <v>0</v>
      </c>
      <c r="G102" s="213"/>
      <c r="H102" s="418">
        <f>SUM(F102:G102)</f>
        <v>0</v>
      </c>
      <c r="I102" s="212"/>
      <c r="J102" s="213"/>
      <c r="K102" s="214">
        <f t="shared" si="46"/>
        <v>0</v>
      </c>
    </row>
    <row r="103" spans="1:13" x14ac:dyDescent="0.25">
      <c r="A103" s="224" t="s">
        <v>442</v>
      </c>
      <c r="B103" s="211" t="s">
        <v>540</v>
      </c>
      <c r="C103" s="420">
        <f>Rovatonként!L313</f>
        <v>100000</v>
      </c>
      <c r="D103" s="213">
        <v>0</v>
      </c>
      <c r="E103" s="418">
        <f t="shared" si="45"/>
        <v>100000</v>
      </c>
      <c r="F103" s="420">
        <v>0</v>
      </c>
      <c r="G103" s="213"/>
      <c r="H103" s="418">
        <f>SUM(F103:G103)</f>
        <v>0</v>
      </c>
      <c r="I103" s="212"/>
      <c r="J103" s="213">
        <v>0</v>
      </c>
      <c r="K103" s="214">
        <f t="shared" si="46"/>
        <v>0</v>
      </c>
    </row>
    <row r="104" spans="1:13" x14ac:dyDescent="0.25">
      <c r="A104" s="224" t="s">
        <v>444</v>
      </c>
      <c r="B104" s="211" t="s">
        <v>541</v>
      </c>
      <c r="C104" s="420">
        <f>SUM(C102:C103)</f>
        <v>750000</v>
      </c>
      <c r="D104" s="213">
        <f t="shared" ref="D104:K104" si="58">SUM(D102:D103)</f>
        <v>0</v>
      </c>
      <c r="E104" s="418">
        <f t="shared" si="58"/>
        <v>750000</v>
      </c>
      <c r="F104" s="420">
        <v>0</v>
      </c>
      <c r="G104" s="213"/>
      <c r="H104" s="418">
        <f t="shared" si="58"/>
        <v>0</v>
      </c>
      <c r="I104" s="212">
        <f t="shared" si="58"/>
        <v>0</v>
      </c>
      <c r="J104" s="213">
        <f t="shared" si="58"/>
        <v>0</v>
      </c>
      <c r="K104" s="214">
        <f t="shared" si="58"/>
        <v>0</v>
      </c>
    </row>
    <row r="105" spans="1:13" x14ac:dyDescent="0.25">
      <c r="A105" s="224" t="s">
        <v>446</v>
      </c>
      <c r="B105" s="211" t="s">
        <v>542</v>
      </c>
      <c r="C105" s="420">
        <f>Rovatonként!L315</f>
        <v>3800000</v>
      </c>
      <c r="D105" s="213">
        <v>-344348</v>
      </c>
      <c r="E105" s="418">
        <f t="shared" si="45"/>
        <v>3455652</v>
      </c>
      <c r="F105" s="420">
        <v>0</v>
      </c>
      <c r="G105" s="213"/>
      <c r="H105" s="418">
        <f t="shared" ref="H105:H113" si="59">SUM(F105:G105)</f>
        <v>0</v>
      </c>
      <c r="I105" s="212"/>
      <c r="J105" s="213"/>
      <c r="K105" s="214">
        <f t="shared" si="46"/>
        <v>0</v>
      </c>
    </row>
    <row r="106" spans="1:13" x14ac:dyDescent="0.25">
      <c r="A106" s="224" t="s">
        <v>448</v>
      </c>
      <c r="B106" s="211" t="s">
        <v>543</v>
      </c>
      <c r="C106" s="420">
        <f>Rovatonként!L316</f>
        <v>100000</v>
      </c>
      <c r="D106" s="213">
        <v>-18820</v>
      </c>
      <c r="E106" s="418">
        <f t="shared" si="45"/>
        <v>81180</v>
      </c>
      <c r="F106" s="420"/>
      <c r="G106" s="213"/>
      <c r="H106" s="418">
        <f t="shared" si="59"/>
        <v>0</v>
      </c>
      <c r="I106" s="212"/>
      <c r="J106" s="213"/>
      <c r="K106" s="214">
        <f t="shared" si="46"/>
        <v>0</v>
      </c>
    </row>
    <row r="107" spans="1:13" x14ac:dyDescent="0.25">
      <c r="A107" s="224" t="s">
        <v>450</v>
      </c>
      <c r="B107" s="211" t="s">
        <v>544</v>
      </c>
      <c r="C107" s="212">
        <v>100000</v>
      </c>
      <c r="D107" s="213">
        <v>-100000</v>
      </c>
      <c r="E107" s="214">
        <f t="shared" si="45"/>
        <v>0</v>
      </c>
      <c r="F107" s="420">
        <v>0</v>
      </c>
      <c r="G107" s="213">
        <v>105000</v>
      </c>
      <c r="H107" s="418">
        <f t="shared" si="59"/>
        <v>105000</v>
      </c>
      <c r="I107" s="212"/>
      <c r="J107" s="213"/>
      <c r="K107" s="214">
        <f t="shared" si="46"/>
        <v>0</v>
      </c>
    </row>
    <row r="108" spans="1:13" x14ac:dyDescent="0.25">
      <c r="A108" s="224" t="s">
        <v>452</v>
      </c>
      <c r="B108" s="211" t="s">
        <v>545</v>
      </c>
      <c r="C108" s="212">
        <f>Rovatonként!L319</f>
        <v>500000</v>
      </c>
      <c r="D108" s="213">
        <v>67721</v>
      </c>
      <c r="E108" s="214">
        <f t="shared" si="45"/>
        <v>567721</v>
      </c>
      <c r="F108" s="420">
        <v>0</v>
      </c>
      <c r="G108" s="213"/>
      <c r="H108" s="418">
        <f t="shared" si="59"/>
        <v>0</v>
      </c>
      <c r="I108" s="212"/>
      <c r="J108" s="213"/>
      <c r="K108" s="214">
        <f t="shared" si="46"/>
        <v>0</v>
      </c>
    </row>
    <row r="109" spans="1:13" x14ac:dyDescent="0.25">
      <c r="A109" s="224" t="s">
        <v>454</v>
      </c>
      <c r="B109" s="211" t="s">
        <v>546</v>
      </c>
      <c r="C109" s="212">
        <f>Rovatonként!L320</f>
        <v>0</v>
      </c>
      <c r="D109" s="213">
        <v>460000</v>
      </c>
      <c r="E109" s="214">
        <f t="shared" si="45"/>
        <v>460000</v>
      </c>
      <c r="F109" s="420"/>
      <c r="G109" s="213"/>
      <c r="H109" s="418">
        <f t="shared" si="59"/>
        <v>0</v>
      </c>
      <c r="I109" s="212"/>
      <c r="J109" s="213"/>
      <c r="K109" s="214">
        <f t="shared" si="46"/>
        <v>0</v>
      </c>
    </row>
    <row r="110" spans="1:13" x14ac:dyDescent="0.25">
      <c r="A110" s="224" t="s">
        <v>455</v>
      </c>
      <c r="B110" s="211" t="s">
        <v>547</v>
      </c>
      <c r="C110" s="212">
        <f>Rovatonként!L321</f>
        <v>0</v>
      </c>
      <c r="D110" s="213">
        <v>0</v>
      </c>
      <c r="E110" s="214">
        <f t="shared" si="45"/>
        <v>0</v>
      </c>
      <c r="F110" s="420"/>
      <c r="G110" s="213"/>
      <c r="H110" s="418">
        <f t="shared" si="59"/>
        <v>0</v>
      </c>
      <c r="I110" s="212"/>
      <c r="J110" s="213"/>
      <c r="K110" s="214">
        <f t="shared" si="46"/>
        <v>0</v>
      </c>
    </row>
    <row r="111" spans="1:13" x14ac:dyDescent="0.25">
      <c r="A111" s="224" t="s">
        <v>456</v>
      </c>
      <c r="B111" s="211" t="s">
        <v>548</v>
      </c>
      <c r="C111" s="212">
        <f>Rovatonként!L322</f>
        <v>800000</v>
      </c>
      <c r="D111" s="213">
        <v>188500</v>
      </c>
      <c r="E111" s="214">
        <f t="shared" si="45"/>
        <v>988500</v>
      </c>
      <c r="F111" s="420">
        <v>0</v>
      </c>
      <c r="G111" s="213"/>
      <c r="H111" s="418">
        <f t="shared" si="59"/>
        <v>0</v>
      </c>
      <c r="I111" s="212"/>
      <c r="J111" s="213"/>
      <c r="K111" s="214">
        <f t="shared" si="46"/>
        <v>0</v>
      </c>
    </row>
    <row r="112" spans="1:13" x14ac:dyDescent="0.25">
      <c r="A112" s="224" t="s">
        <v>458</v>
      </c>
      <c r="B112" s="211" t="s">
        <v>549</v>
      </c>
      <c r="C112" s="212">
        <v>6485000</v>
      </c>
      <c r="D112" s="213">
        <v>-1747735</v>
      </c>
      <c r="E112" s="214">
        <f t="shared" si="45"/>
        <v>4737265</v>
      </c>
      <c r="F112" s="420">
        <v>515000</v>
      </c>
      <c r="G112" s="213">
        <v>1036739</v>
      </c>
      <c r="H112" s="418">
        <f t="shared" si="59"/>
        <v>1551739</v>
      </c>
      <c r="I112" s="212"/>
      <c r="J112" s="213"/>
      <c r="K112" s="214">
        <f t="shared" si="46"/>
        <v>0</v>
      </c>
    </row>
    <row r="113" spans="1:11" x14ac:dyDescent="0.25">
      <c r="A113" s="224" t="s">
        <v>460</v>
      </c>
      <c r="B113" s="211" t="s">
        <v>550</v>
      </c>
      <c r="C113" s="212">
        <f>Rovatonként!L324</f>
        <v>400000</v>
      </c>
      <c r="D113" s="213">
        <v>-279726</v>
      </c>
      <c r="E113" s="214">
        <f t="shared" si="45"/>
        <v>120274</v>
      </c>
      <c r="F113" s="420">
        <v>0</v>
      </c>
      <c r="G113" s="213"/>
      <c r="H113" s="418">
        <f t="shared" si="59"/>
        <v>0</v>
      </c>
      <c r="I113" s="212">
        <v>0</v>
      </c>
      <c r="J113" s="213">
        <v>0</v>
      </c>
      <c r="K113" s="214">
        <f t="shared" si="46"/>
        <v>0</v>
      </c>
    </row>
    <row r="114" spans="1:11" x14ac:dyDescent="0.25">
      <c r="A114" s="224" t="s">
        <v>462</v>
      </c>
      <c r="B114" s="211" t="s">
        <v>551</v>
      </c>
      <c r="C114" s="420">
        <f>C105+C106+C107+C108+C109+C111+C112</f>
        <v>11785000</v>
      </c>
      <c r="D114" s="213">
        <f t="shared" ref="D114:I114" si="60">D105+D106+D107+D108+D109+D111+D112</f>
        <v>-1494682</v>
      </c>
      <c r="E114" s="416">
        <f t="shared" si="60"/>
        <v>10290318</v>
      </c>
      <c r="F114" s="420">
        <f>F105+F106+F107+F108+F109+F111+F112</f>
        <v>515000</v>
      </c>
      <c r="G114" s="213">
        <v>1089739</v>
      </c>
      <c r="H114" s="416">
        <f t="shared" si="60"/>
        <v>1656739</v>
      </c>
      <c r="I114" s="212">
        <f t="shared" si="60"/>
        <v>0</v>
      </c>
      <c r="J114" s="213">
        <f t="shared" ref="J114:K114" si="61">J105+J106+J107+J108+J109+J111+J112</f>
        <v>0</v>
      </c>
      <c r="K114" s="214">
        <f t="shared" si="61"/>
        <v>0</v>
      </c>
    </row>
    <row r="115" spans="1:11" x14ac:dyDescent="0.25">
      <c r="A115" s="224" t="s">
        <v>464</v>
      </c>
      <c r="B115" s="211" t="s">
        <v>552</v>
      </c>
      <c r="C115" s="420">
        <f>Rovatonként!L326</f>
        <v>0</v>
      </c>
      <c r="D115" s="213">
        <v>0</v>
      </c>
      <c r="E115" s="418">
        <f t="shared" si="45"/>
        <v>0</v>
      </c>
      <c r="F115" s="420">
        <v>0</v>
      </c>
      <c r="G115" s="213">
        <v>0</v>
      </c>
      <c r="H115" s="418">
        <f>SUM(F115:G115)</f>
        <v>0</v>
      </c>
      <c r="I115" s="212"/>
      <c r="J115" s="213"/>
      <c r="K115" s="214">
        <f t="shared" si="46"/>
        <v>0</v>
      </c>
    </row>
    <row r="116" spans="1:11" x14ac:dyDescent="0.25">
      <c r="A116" s="224" t="s">
        <v>466</v>
      </c>
      <c r="B116" s="211" t="s">
        <v>553</v>
      </c>
      <c r="C116" s="420">
        <f>Rovatonként!L327</f>
        <v>80000</v>
      </c>
      <c r="D116" s="213">
        <v>-44500</v>
      </c>
      <c r="E116" s="418">
        <f t="shared" si="45"/>
        <v>35500</v>
      </c>
      <c r="F116" s="420">
        <v>0</v>
      </c>
      <c r="G116" s="213">
        <v>30000</v>
      </c>
      <c r="H116" s="418">
        <f>SUM(F116:G116)</f>
        <v>30000</v>
      </c>
      <c r="I116" s="212"/>
      <c r="J116" s="213"/>
      <c r="K116" s="214">
        <f t="shared" si="46"/>
        <v>0</v>
      </c>
    </row>
    <row r="117" spans="1:11" x14ac:dyDescent="0.25">
      <c r="A117" s="224" t="s">
        <v>468</v>
      </c>
      <c r="B117" s="211" t="s">
        <v>554</v>
      </c>
      <c r="C117" s="420">
        <f>SUM(C116)</f>
        <v>80000</v>
      </c>
      <c r="D117" s="213">
        <f t="shared" ref="D117:E117" si="62">SUM(D116)</f>
        <v>-44500</v>
      </c>
      <c r="E117" s="443">
        <f t="shared" si="62"/>
        <v>35500</v>
      </c>
      <c r="F117" s="420">
        <f t="shared" ref="F117:I117" si="63">SUM(F116)</f>
        <v>0</v>
      </c>
      <c r="G117" s="213">
        <f>SUM(G116)</f>
        <v>30000</v>
      </c>
      <c r="H117" s="416">
        <f t="shared" si="63"/>
        <v>30000</v>
      </c>
      <c r="I117" s="212">
        <f t="shared" si="63"/>
        <v>0</v>
      </c>
      <c r="J117" s="213">
        <f t="shared" ref="J117:K117" si="64">SUM(J115:J116)</f>
        <v>0</v>
      </c>
      <c r="K117" s="214">
        <f t="shared" si="64"/>
        <v>0</v>
      </c>
    </row>
    <row r="118" spans="1:11" ht="25.5" x14ac:dyDescent="0.25">
      <c r="A118" s="224" t="s">
        <v>470</v>
      </c>
      <c r="B118" s="211" t="s">
        <v>555</v>
      </c>
      <c r="C118" s="420">
        <v>4363600</v>
      </c>
      <c r="D118" s="213">
        <v>-1341824</v>
      </c>
      <c r="E118" s="418">
        <f t="shared" si="45"/>
        <v>3021776</v>
      </c>
      <c r="F118" s="420">
        <v>140000</v>
      </c>
      <c r="G118" s="213">
        <v>140424</v>
      </c>
      <c r="H118" s="418">
        <f>SUM(F118:G118)</f>
        <v>280424</v>
      </c>
      <c r="I118" s="212"/>
      <c r="J118" s="213"/>
      <c r="K118" s="214">
        <f t="shared" si="46"/>
        <v>0</v>
      </c>
    </row>
    <row r="119" spans="1:11" x14ac:dyDescent="0.25">
      <c r="A119" s="224">
        <v>41</v>
      </c>
      <c r="B119" s="211" t="s">
        <v>1431</v>
      </c>
      <c r="C119" s="420">
        <f>Rovatonként!L330</f>
        <v>3510000</v>
      </c>
      <c r="D119" s="213">
        <v>-345429</v>
      </c>
      <c r="E119" s="418">
        <f>C119+D119</f>
        <v>3164571</v>
      </c>
      <c r="F119" s="212">
        <v>0</v>
      </c>
      <c r="G119" s="416">
        <v>0</v>
      </c>
      <c r="H119" s="214">
        <v>0</v>
      </c>
      <c r="I119" s="212"/>
      <c r="J119" s="213"/>
      <c r="K119" s="214"/>
    </row>
    <row r="120" spans="1:11" x14ac:dyDescent="0.25">
      <c r="A120" s="224">
        <v>42</v>
      </c>
      <c r="B120" s="211" t="s">
        <v>556</v>
      </c>
      <c r="C120" s="420">
        <f>Rovatonként!L331</f>
        <v>350000</v>
      </c>
      <c r="D120" s="213">
        <v>0</v>
      </c>
      <c r="E120" s="418">
        <f t="shared" si="45"/>
        <v>350000</v>
      </c>
      <c r="F120" s="212">
        <v>0</v>
      </c>
      <c r="G120" s="416">
        <v>0</v>
      </c>
      <c r="H120" s="214">
        <f>SUM(F120:G120)</f>
        <v>0</v>
      </c>
      <c r="I120" s="212"/>
      <c r="J120" s="213"/>
      <c r="K120" s="214">
        <f t="shared" si="46"/>
        <v>0</v>
      </c>
    </row>
    <row r="121" spans="1:11" x14ac:dyDescent="0.25">
      <c r="A121" s="224">
        <v>43</v>
      </c>
      <c r="B121" s="211" t="s">
        <v>557</v>
      </c>
      <c r="C121" s="420">
        <f>Rovatonként!L338</f>
        <v>250000</v>
      </c>
      <c r="D121" s="213">
        <v>69400</v>
      </c>
      <c r="E121" s="418">
        <f t="shared" si="45"/>
        <v>319400</v>
      </c>
      <c r="F121" s="212">
        <v>0</v>
      </c>
      <c r="G121" s="416">
        <v>600</v>
      </c>
      <c r="H121" s="214">
        <f>SUM(F121:G121)</f>
        <v>600</v>
      </c>
      <c r="I121" s="212"/>
      <c r="J121" s="213"/>
      <c r="K121" s="214">
        <f t="shared" si="46"/>
        <v>0</v>
      </c>
    </row>
    <row r="122" spans="1:11" ht="25.5" x14ac:dyDescent="0.25">
      <c r="A122" s="224">
        <v>44</v>
      </c>
      <c r="B122" s="211" t="s">
        <v>558</v>
      </c>
      <c r="C122" s="420">
        <f>SUM(C118:C121)</f>
        <v>8473600</v>
      </c>
      <c r="D122" s="213">
        <f>SUM(D118:D121)</f>
        <v>-1617853</v>
      </c>
      <c r="E122" s="416">
        <f t="shared" ref="E122:I122" si="65">SUM(E118:E121)</f>
        <v>6855747</v>
      </c>
      <c r="F122" s="212">
        <f t="shared" si="65"/>
        <v>140000</v>
      </c>
      <c r="G122" s="212">
        <f t="shared" si="65"/>
        <v>141024</v>
      </c>
      <c r="H122" s="212">
        <f t="shared" si="65"/>
        <v>281024</v>
      </c>
      <c r="I122" s="212">
        <f t="shared" si="65"/>
        <v>0</v>
      </c>
      <c r="J122" s="213">
        <f t="shared" ref="J122:K122" si="66">SUM(J118:J121)</f>
        <v>0</v>
      </c>
      <c r="K122" s="214">
        <f t="shared" si="66"/>
        <v>0</v>
      </c>
    </row>
    <row r="123" spans="1:11" x14ac:dyDescent="0.25">
      <c r="A123" s="224">
        <v>45</v>
      </c>
      <c r="B123" s="215" t="s">
        <v>559</v>
      </c>
      <c r="C123" s="421">
        <f>C101+C104+C114+C117+C122</f>
        <v>24638600</v>
      </c>
      <c r="D123" s="217">
        <f>D101+D104+D114+D117+D122</f>
        <v>-4913790</v>
      </c>
      <c r="E123" s="417">
        <f t="shared" ref="E123:I123" si="67">E101+E104+E114+E117+E122</f>
        <v>19724810</v>
      </c>
      <c r="F123" s="216">
        <f>F101+F104+F114+F117+F122</f>
        <v>655000</v>
      </c>
      <c r="G123" s="216">
        <f t="shared" si="67"/>
        <v>1552918</v>
      </c>
      <c r="H123" s="216">
        <f t="shared" si="67"/>
        <v>2259918</v>
      </c>
      <c r="I123" s="216">
        <f t="shared" si="67"/>
        <v>0</v>
      </c>
      <c r="J123" s="217">
        <f t="shared" ref="J123:K123" si="68">J101+J104+J114+J117+J122</f>
        <v>0</v>
      </c>
      <c r="K123" s="218">
        <f t="shared" si="68"/>
        <v>0</v>
      </c>
    </row>
    <row r="124" spans="1:11" s="219" customFormat="1" x14ac:dyDescent="0.25">
      <c r="A124" s="224">
        <v>46</v>
      </c>
      <c r="B124" s="215" t="s">
        <v>560</v>
      </c>
      <c r="C124" s="421">
        <v>0</v>
      </c>
      <c r="D124" s="217">
        <f t="shared" ref="D124:E124" si="69">SUM(D125)</f>
        <v>0</v>
      </c>
      <c r="E124" s="419">
        <f t="shared" si="69"/>
        <v>0</v>
      </c>
      <c r="F124" s="216">
        <v>0</v>
      </c>
      <c r="G124" s="417">
        <v>0</v>
      </c>
      <c r="H124" s="218">
        <f t="shared" ref="H124:K124" si="70">SUM(H125)</f>
        <v>0</v>
      </c>
      <c r="I124" s="216">
        <f t="shared" si="70"/>
        <v>0</v>
      </c>
      <c r="J124" s="217">
        <f t="shared" si="70"/>
        <v>0</v>
      </c>
      <c r="K124" s="218">
        <f t="shared" si="70"/>
        <v>0</v>
      </c>
    </row>
    <row r="125" spans="1:11" ht="25.5" x14ac:dyDescent="0.25">
      <c r="A125" s="224"/>
      <c r="B125" s="211" t="s">
        <v>561</v>
      </c>
      <c r="C125" s="420">
        <v>0</v>
      </c>
      <c r="D125" s="213">
        <v>0</v>
      </c>
      <c r="E125" s="418">
        <f t="shared" si="45"/>
        <v>0</v>
      </c>
      <c r="F125" s="212">
        <v>0</v>
      </c>
      <c r="G125" s="416">
        <v>0</v>
      </c>
      <c r="H125" s="214">
        <f>SUM(F125:G125)</f>
        <v>0</v>
      </c>
      <c r="I125" s="212">
        <v>0</v>
      </c>
      <c r="J125" s="213">
        <v>0</v>
      </c>
      <c r="K125" s="214">
        <f t="shared" si="46"/>
        <v>0</v>
      </c>
    </row>
    <row r="126" spans="1:11" s="219" customFormat="1" x14ac:dyDescent="0.25">
      <c r="A126" s="224" t="s">
        <v>484</v>
      </c>
      <c r="B126" s="215" t="s">
        <v>562</v>
      </c>
      <c r="C126" s="421">
        <v>0</v>
      </c>
      <c r="D126" s="217">
        <f t="shared" ref="D126:K126" si="71">SUM(D127)</f>
        <v>0</v>
      </c>
      <c r="E126" s="419">
        <f t="shared" si="71"/>
        <v>0</v>
      </c>
      <c r="F126" s="421">
        <v>0</v>
      </c>
      <c r="G126" s="217">
        <v>0</v>
      </c>
      <c r="H126" s="218">
        <f t="shared" si="71"/>
        <v>0</v>
      </c>
      <c r="I126" s="216">
        <f t="shared" si="71"/>
        <v>0</v>
      </c>
      <c r="J126" s="217">
        <f t="shared" si="71"/>
        <v>0</v>
      </c>
      <c r="K126" s="218">
        <f t="shared" si="71"/>
        <v>0</v>
      </c>
    </row>
    <row r="127" spans="1:11" ht="25.5" x14ac:dyDescent="0.25">
      <c r="A127" s="224" t="s">
        <v>486</v>
      </c>
      <c r="B127" s="211" t="s">
        <v>563</v>
      </c>
      <c r="C127" s="420">
        <v>0</v>
      </c>
      <c r="D127" s="213">
        <v>0</v>
      </c>
      <c r="E127" s="418">
        <f t="shared" si="45"/>
        <v>0</v>
      </c>
      <c r="F127" s="420">
        <v>0</v>
      </c>
      <c r="G127" s="213">
        <v>0</v>
      </c>
      <c r="H127" s="418">
        <f>SUM(F127:G127)</f>
        <v>0</v>
      </c>
      <c r="I127" s="212"/>
      <c r="J127" s="213"/>
      <c r="K127" s="214">
        <f t="shared" si="46"/>
        <v>0</v>
      </c>
    </row>
    <row r="128" spans="1:11" s="219" customFormat="1" x14ac:dyDescent="0.25">
      <c r="A128" s="224" t="s">
        <v>488</v>
      </c>
      <c r="B128" s="215" t="s">
        <v>564</v>
      </c>
      <c r="C128" s="421">
        <f>Rovatonként!L393</f>
        <v>3010457</v>
      </c>
      <c r="D128" s="217">
        <v>0</v>
      </c>
      <c r="E128" s="417">
        <v>3010457</v>
      </c>
      <c r="F128" s="421">
        <f>SUM(F129:F131)</f>
        <v>0</v>
      </c>
      <c r="G128" s="217">
        <v>0</v>
      </c>
      <c r="H128" s="417">
        <f t="shared" ref="H128:K128" si="72">SUM(H129:H131)</f>
        <v>0</v>
      </c>
      <c r="I128" s="216">
        <f t="shared" si="72"/>
        <v>0</v>
      </c>
      <c r="J128" s="216">
        <f t="shared" si="72"/>
        <v>0</v>
      </c>
      <c r="K128" s="216">
        <f t="shared" si="72"/>
        <v>0</v>
      </c>
    </row>
    <row r="129" spans="1:11" ht="25.5" x14ac:dyDescent="0.25">
      <c r="A129" s="224" t="s">
        <v>490</v>
      </c>
      <c r="B129" s="211" t="s">
        <v>565</v>
      </c>
      <c r="C129" s="212">
        <f>Rovatonként!L411</f>
        <v>3010457</v>
      </c>
      <c r="D129" s="213">
        <v>0</v>
      </c>
      <c r="E129" s="214">
        <f t="shared" si="45"/>
        <v>3010457</v>
      </c>
      <c r="F129" s="420">
        <v>0</v>
      </c>
      <c r="G129" s="213">
        <v>0</v>
      </c>
      <c r="H129" s="418">
        <f>SUM(F129:G129)</f>
        <v>0</v>
      </c>
      <c r="I129" s="212"/>
      <c r="J129" s="213"/>
      <c r="K129" s="214">
        <f t="shared" si="46"/>
        <v>0</v>
      </c>
    </row>
    <row r="130" spans="1:11" x14ac:dyDescent="0.25">
      <c r="A130" s="224" t="s">
        <v>492</v>
      </c>
      <c r="B130" s="211" t="s">
        <v>566</v>
      </c>
      <c r="C130" s="212"/>
      <c r="D130" s="213"/>
      <c r="E130" s="214">
        <f t="shared" si="45"/>
        <v>0</v>
      </c>
      <c r="F130" s="420"/>
      <c r="G130" s="213"/>
      <c r="H130" s="418">
        <f>SUM(F130:G130)</f>
        <v>0</v>
      </c>
      <c r="I130" s="212"/>
      <c r="J130" s="213"/>
      <c r="K130" s="214">
        <f t="shared" si="46"/>
        <v>0</v>
      </c>
    </row>
    <row r="131" spans="1:11" ht="25.5" x14ac:dyDescent="0.25">
      <c r="A131" s="224" t="s">
        <v>494</v>
      </c>
      <c r="B131" s="211" t="s">
        <v>567</v>
      </c>
      <c r="C131" s="420">
        <v>0</v>
      </c>
      <c r="D131" s="213">
        <v>0</v>
      </c>
      <c r="E131" s="418">
        <f t="shared" si="45"/>
        <v>0</v>
      </c>
      <c r="F131" s="420"/>
      <c r="G131" s="213"/>
      <c r="H131" s="418">
        <f>SUM(F131:G131)</f>
        <v>0</v>
      </c>
      <c r="I131" s="212"/>
      <c r="J131" s="213"/>
      <c r="K131" s="214">
        <f t="shared" si="46"/>
        <v>0</v>
      </c>
    </row>
    <row r="132" spans="1:11" ht="25.5" x14ac:dyDescent="0.25">
      <c r="A132" s="224" t="s">
        <v>496</v>
      </c>
      <c r="B132" s="215" t="s">
        <v>568</v>
      </c>
      <c r="C132" s="421">
        <f>C128</f>
        <v>3010457</v>
      </c>
      <c r="D132" s="217">
        <f t="shared" ref="D132:K132" si="73">D128</f>
        <v>0</v>
      </c>
      <c r="E132" s="417">
        <f t="shared" si="73"/>
        <v>3010457</v>
      </c>
      <c r="F132" s="421">
        <f t="shared" si="73"/>
        <v>0</v>
      </c>
      <c r="G132" s="217"/>
      <c r="H132" s="417">
        <f t="shared" si="73"/>
        <v>0</v>
      </c>
      <c r="I132" s="216">
        <f t="shared" si="73"/>
        <v>0</v>
      </c>
      <c r="J132" s="216">
        <f t="shared" si="73"/>
        <v>0</v>
      </c>
      <c r="K132" s="216">
        <f t="shared" si="73"/>
        <v>0</v>
      </c>
    </row>
    <row r="133" spans="1:11" ht="25.5" x14ac:dyDescent="0.25">
      <c r="A133" s="224" t="s">
        <v>498</v>
      </c>
      <c r="B133" s="211" t="s">
        <v>569</v>
      </c>
      <c r="C133" s="420">
        <v>0</v>
      </c>
      <c r="D133" s="213"/>
      <c r="E133" s="418">
        <f t="shared" si="45"/>
        <v>0</v>
      </c>
      <c r="F133" s="420"/>
      <c r="G133" s="213"/>
      <c r="H133" s="418">
        <f>SUM(F133:G133)</f>
        <v>0</v>
      </c>
      <c r="I133" s="212"/>
      <c r="J133" s="213"/>
      <c r="K133" s="214">
        <f t="shared" si="46"/>
        <v>0</v>
      </c>
    </row>
    <row r="134" spans="1:11" ht="25.5" x14ac:dyDescent="0.25">
      <c r="A134" s="224" t="s">
        <v>500</v>
      </c>
      <c r="B134" s="211" t="s">
        <v>570</v>
      </c>
      <c r="C134" s="420">
        <v>0</v>
      </c>
      <c r="D134" s="213">
        <v>0</v>
      </c>
      <c r="E134" s="418">
        <f t="shared" si="45"/>
        <v>0</v>
      </c>
      <c r="F134" s="420">
        <v>0</v>
      </c>
      <c r="G134" s="213"/>
      <c r="H134" s="418">
        <f>SUM(F134:G134)</f>
        <v>0</v>
      </c>
      <c r="I134" s="212">
        <v>0</v>
      </c>
      <c r="J134" s="213">
        <v>0</v>
      </c>
      <c r="K134" s="214">
        <f t="shared" si="46"/>
        <v>0</v>
      </c>
    </row>
    <row r="135" spans="1:11" x14ac:dyDescent="0.25">
      <c r="A135" s="224" t="s">
        <v>502</v>
      </c>
      <c r="B135" s="211" t="s">
        <v>571</v>
      </c>
      <c r="C135" s="420">
        <v>0</v>
      </c>
      <c r="D135" s="213">
        <v>0</v>
      </c>
      <c r="E135" s="418">
        <v>0</v>
      </c>
      <c r="F135" s="420">
        <v>0</v>
      </c>
      <c r="G135" s="213"/>
      <c r="H135" s="418">
        <f t="shared" ref="H135:K135" si="74">SUM(H133:H134)</f>
        <v>0</v>
      </c>
      <c r="I135" s="212">
        <f t="shared" si="74"/>
        <v>0</v>
      </c>
      <c r="J135" s="213">
        <f t="shared" si="74"/>
        <v>0</v>
      </c>
      <c r="K135" s="214">
        <f t="shared" si="74"/>
        <v>0</v>
      </c>
    </row>
    <row r="136" spans="1:11" ht="25.5" x14ac:dyDescent="0.25">
      <c r="A136" s="224" t="s">
        <v>504</v>
      </c>
      <c r="B136" s="211" t="s">
        <v>572</v>
      </c>
      <c r="C136" s="420">
        <f>C137+C138</f>
        <v>1473000</v>
      </c>
      <c r="D136" s="213">
        <f t="shared" ref="D136:I136" si="75">SUM(D137)</f>
        <v>1822400</v>
      </c>
      <c r="E136" s="213">
        <f t="shared" si="75"/>
        <v>3295400</v>
      </c>
      <c r="F136" s="420">
        <f t="shared" si="75"/>
        <v>0</v>
      </c>
      <c r="G136" s="213"/>
      <c r="H136" s="416">
        <f t="shared" si="75"/>
        <v>0</v>
      </c>
      <c r="I136" s="212">
        <f t="shared" si="75"/>
        <v>0</v>
      </c>
      <c r="J136" s="213">
        <f t="shared" ref="J136:K136" si="76">SUM(J138)</f>
        <v>0</v>
      </c>
      <c r="K136" s="214">
        <f t="shared" si="76"/>
        <v>0</v>
      </c>
    </row>
    <row r="137" spans="1:11" x14ac:dyDescent="0.25">
      <c r="A137" s="224"/>
      <c r="B137" s="211" t="s">
        <v>724</v>
      </c>
      <c r="C137" s="420">
        <f>Rovatonként!L453</f>
        <v>1473000</v>
      </c>
      <c r="D137" s="213">
        <v>1822400</v>
      </c>
      <c r="E137" s="418">
        <f t="shared" si="45"/>
        <v>3295400</v>
      </c>
      <c r="F137" s="420"/>
      <c r="G137" s="213"/>
      <c r="H137" s="418"/>
      <c r="I137" s="212"/>
      <c r="J137" s="213"/>
      <c r="K137" s="214"/>
    </row>
    <row r="138" spans="1:11" x14ac:dyDescent="0.25">
      <c r="A138" s="224" t="s">
        <v>506</v>
      </c>
      <c r="B138" s="211" t="s">
        <v>573</v>
      </c>
      <c r="C138" s="420">
        <v>0</v>
      </c>
      <c r="D138" s="213">
        <v>0</v>
      </c>
      <c r="E138" s="418">
        <f t="shared" si="45"/>
        <v>0</v>
      </c>
      <c r="F138" s="420"/>
      <c r="G138" s="213"/>
      <c r="H138" s="418">
        <f>SUM(F138:G138)</f>
        <v>0</v>
      </c>
      <c r="I138" s="212"/>
      <c r="J138" s="213"/>
      <c r="K138" s="214"/>
    </row>
    <row r="139" spans="1:11" ht="25.5" x14ac:dyDescent="0.25">
      <c r="A139" s="224" t="s">
        <v>508</v>
      </c>
      <c r="B139" s="211" t="s">
        <v>574</v>
      </c>
      <c r="C139" s="420">
        <v>0</v>
      </c>
      <c r="D139" s="213">
        <v>0</v>
      </c>
      <c r="E139" s="416">
        <v>0</v>
      </c>
      <c r="F139" s="420">
        <f>Rovatonként!L472</f>
        <v>400000</v>
      </c>
      <c r="G139" s="213">
        <f>SUM(G140:G142)</f>
        <v>109215</v>
      </c>
      <c r="H139" s="416">
        <f t="shared" ref="H139:I139" si="77">SUM(H140:H142)</f>
        <v>509215</v>
      </c>
      <c r="I139" s="212">
        <f t="shared" si="77"/>
        <v>0</v>
      </c>
      <c r="J139" s="213">
        <f t="shared" ref="J139:K139" si="78">SUM(J140:J142)</f>
        <v>0</v>
      </c>
      <c r="K139" s="214">
        <f t="shared" si="78"/>
        <v>0</v>
      </c>
    </row>
    <row r="140" spans="1:11" x14ac:dyDescent="0.25">
      <c r="A140" s="224" t="s">
        <v>510</v>
      </c>
      <c r="B140" s="211" t="s">
        <v>575</v>
      </c>
      <c r="C140" s="212">
        <v>0</v>
      </c>
      <c r="D140" s="213">
        <v>0</v>
      </c>
      <c r="E140" s="214">
        <f t="shared" si="45"/>
        <v>0</v>
      </c>
      <c r="F140" s="420">
        <f>Rovatonként!L474</f>
        <v>400000</v>
      </c>
      <c r="G140" s="213">
        <v>0</v>
      </c>
      <c r="H140" s="418">
        <f>SUM(F140:G140)</f>
        <v>400000</v>
      </c>
      <c r="I140" s="212"/>
      <c r="J140" s="213"/>
      <c r="K140" s="214">
        <f t="shared" si="46"/>
        <v>0</v>
      </c>
    </row>
    <row r="141" spans="1:11" x14ac:dyDescent="0.25">
      <c r="A141" s="224" t="s">
        <v>512</v>
      </c>
      <c r="B141" s="211" t="s">
        <v>576</v>
      </c>
      <c r="C141" s="420">
        <v>0</v>
      </c>
      <c r="D141" s="213">
        <v>0</v>
      </c>
      <c r="E141" s="418">
        <f t="shared" si="45"/>
        <v>0</v>
      </c>
      <c r="F141" s="420"/>
      <c r="G141" s="213">
        <v>3000</v>
      </c>
      <c r="H141" s="418">
        <f>SUM(F141:G141)</f>
        <v>3000</v>
      </c>
      <c r="I141" s="212"/>
      <c r="J141" s="213"/>
      <c r="K141" s="214">
        <f t="shared" si="46"/>
        <v>0</v>
      </c>
    </row>
    <row r="142" spans="1:11" x14ac:dyDescent="0.25">
      <c r="A142" s="224" t="s">
        <v>514</v>
      </c>
      <c r="B142" s="211" t="s">
        <v>577</v>
      </c>
      <c r="C142" s="420">
        <v>0</v>
      </c>
      <c r="D142" s="213">
        <v>0</v>
      </c>
      <c r="E142" s="418">
        <f t="shared" si="45"/>
        <v>0</v>
      </c>
      <c r="F142" s="420"/>
      <c r="G142" s="213">
        <v>106215</v>
      </c>
      <c r="H142" s="418">
        <f>SUM(F142:G142)</f>
        <v>106215</v>
      </c>
      <c r="I142" s="212"/>
      <c r="J142" s="213"/>
      <c r="K142" s="214">
        <f t="shared" si="46"/>
        <v>0</v>
      </c>
    </row>
    <row r="143" spans="1:11" x14ac:dyDescent="0.25">
      <c r="A143" s="224" t="s">
        <v>578</v>
      </c>
      <c r="B143" s="211" t="s">
        <v>579</v>
      </c>
      <c r="C143" s="420">
        <f>Rovatonként!L483</f>
        <v>1592377</v>
      </c>
      <c r="D143" s="213">
        <v>1989554</v>
      </c>
      <c r="E143" s="418">
        <f t="shared" si="45"/>
        <v>3581931</v>
      </c>
      <c r="F143" s="420"/>
      <c r="G143" s="430"/>
      <c r="H143" s="418">
        <f>SUM(F143:G143)</f>
        <v>0</v>
      </c>
      <c r="I143" s="212"/>
      <c r="J143" s="213"/>
      <c r="K143" s="214">
        <f t="shared" si="46"/>
        <v>0</v>
      </c>
    </row>
    <row r="144" spans="1:11" ht="38.25" x14ac:dyDescent="0.25">
      <c r="A144" s="224" t="s">
        <v>580</v>
      </c>
      <c r="B144" s="215" t="s">
        <v>581</v>
      </c>
      <c r="C144" s="421">
        <f>C135+C136+C139+C143</f>
        <v>3065377</v>
      </c>
      <c r="D144" s="217">
        <f>D135+D136+D139+D143</f>
        <v>3811954</v>
      </c>
      <c r="E144" s="417">
        <f t="shared" ref="E144:I144" si="79">E135+E136+E139+E143</f>
        <v>6877331</v>
      </c>
      <c r="F144" s="421">
        <f t="shared" si="79"/>
        <v>400000</v>
      </c>
      <c r="G144" s="217">
        <f t="shared" si="79"/>
        <v>109215</v>
      </c>
      <c r="H144" s="547">
        <f t="shared" si="79"/>
        <v>509215</v>
      </c>
      <c r="I144" s="216">
        <f t="shared" si="79"/>
        <v>0</v>
      </c>
      <c r="J144" s="217">
        <f t="shared" ref="J144:K144" si="80">J135+J136+J139+J143</f>
        <v>0</v>
      </c>
      <c r="K144" s="218">
        <f t="shared" si="80"/>
        <v>0</v>
      </c>
    </row>
    <row r="145" spans="1:11" x14ac:dyDescent="0.25">
      <c r="A145" s="224" t="s">
        <v>582</v>
      </c>
      <c r="B145" s="211" t="s">
        <v>583</v>
      </c>
      <c r="C145" s="420">
        <f>Rovatonként!L485</f>
        <v>0</v>
      </c>
      <c r="D145" s="213">
        <v>3023279</v>
      </c>
      <c r="E145" s="418">
        <f t="shared" si="45"/>
        <v>3023279</v>
      </c>
      <c r="F145" s="420">
        <v>0</v>
      </c>
      <c r="G145" s="213">
        <v>0</v>
      </c>
      <c r="H145" s="418">
        <f>SUM(F145:G145)</f>
        <v>0</v>
      </c>
      <c r="I145" s="212">
        <v>0</v>
      </c>
      <c r="J145" s="213">
        <v>0</v>
      </c>
      <c r="K145" s="214">
        <f t="shared" si="46"/>
        <v>0</v>
      </c>
    </row>
    <row r="146" spans="1:11" x14ac:dyDescent="0.25">
      <c r="A146" s="224" t="s">
        <v>584</v>
      </c>
      <c r="B146" s="211" t="s">
        <v>585</v>
      </c>
      <c r="C146" s="420">
        <f>Rovatonként!L486</f>
        <v>16637297</v>
      </c>
      <c r="D146" s="213">
        <v>-8320320</v>
      </c>
      <c r="E146" s="418">
        <f t="shared" ref="E146:E159" si="81">SUM(C146:D146)</f>
        <v>8316977</v>
      </c>
      <c r="F146" s="420"/>
      <c r="G146" s="213">
        <v>0</v>
      </c>
      <c r="H146" s="418">
        <f>SUM(F146:G146)</f>
        <v>0</v>
      </c>
      <c r="I146" s="212"/>
      <c r="J146" s="213"/>
      <c r="K146" s="214">
        <f t="shared" ref="K146:K159" si="82">SUM(I146:J146)</f>
        <v>0</v>
      </c>
    </row>
    <row r="147" spans="1:11" x14ac:dyDescent="0.25">
      <c r="A147" s="224" t="s">
        <v>586</v>
      </c>
      <c r="B147" s="211" t="s">
        <v>587</v>
      </c>
      <c r="C147" s="420">
        <v>0</v>
      </c>
      <c r="D147" s="213">
        <v>0</v>
      </c>
      <c r="E147" s="418">
        <f t="shared" si="81"/>
        <v>0</v>
      </c>
      <c r="F147" s="420">
        <v>0</v>
      </c>
      <c r="G147" s="213">
        <v>0</v>
      </c>
      <c r="H147" s="418">
        <f>SUM(F147:G147)</f>
        <v>0</v>
      </c>
      <c r="I147" s="212"/>
      <c r="J147" s="213"/>
      <c r="K147" s="214">
        <f t="shared" si="82"/>
        <v>0</v>
      </c>
    </row>
    <row r="148" spans="1:11" x14ac:dyDescent="0.25">
      <c r="A148" s="224" t="s">
        <v>588</v>
      </c>
      <c r="B148" s="211" t="s">
        <v>589</v>
      </c>
      <c r="C148" s="420">
        <f>Rovatonként!L489</f>
        <v>700000</v>
      </c>
      <c r="D148" s="213">
        <v>150000</v>
      </c>
      <c r="E148" s="418">
        <f t="shared" si="81"/>
        <v>850000</v>
      </c>
      <c r="F148" s="420"/>
      <c r="G148" s="213">
        <v>0</v>
      </c>
      <c r="H148" s="418">
        <f>SUM(F148:G148)</f>
        <v>0</v>
      </c>
      <c r="I148" s="212"/>
      <c r="J148" s="213"/>
      <c r="K148" s="214">
        <f t="shared" si="82"/>
        <v>0</v>
      </c>
    </row>
    <row r="149" spans="1:11" ht="25.5" x14ac:dyDescent="0.25">
      <c r="A149" s="224" t="s">
        <v>590</v>
      </c>
      <c r="B149" s="211" t="s">
        <v>591</v>
      </c>
      <c r="C149" s="420">
        <f>Rovatonként!L492</f>
        <v>4681070</v>
      </c>
      <c r="D149" s="213">
        <v>-382680</v>
      </c>
      <c r="E149" s="418">
        <f t="shared" si="81"/>
        <v>4298390</v>
      </c>
      <c r="F149" s="420"/>
      <c r="G149" s="213">
        <v>0</v>
      </c>
      <c r="H149" s="418">
        <f>SUM(F149:G149)</f>
        <v>0</v>
      </c>
      <c r="I149" s="212"/>
      <c r="J149" s="213"/>
      <c r="K149" s="214">
        <f t="shared" si="82"/>
        <v>0</v>
      </c>
    </row>
    <row r="150" spans="1:11" x14ac:dyDescent="0.25">
      <c r="A150" s="224" t="s">
        <v>592</v>
      </c>
      <c r="B150" s="215" t="s">
        <v>593</v>
      </c>
      <c r="C150" s="421">
        <f>SUM(C145:C149)</f>
        <v>22018367</v>
      </c>
      <c r="D150" s="217">
        <f t="shared" ref="D150:K150" si="83">SUM(D145:D149)</f>
        <v>-5529721</v>
      </c>
      <c r="E150" s="417">
        <f t="shared" si="83"/>
        <v>16488646</v>
      </c>
      <c r="F150" s="421">
        <f t="shared" si="83"/>
        <v>0</v>
      </c>
      <c r="G150" s="217">
        <v>0</v>
      </c>
      <c r="H150" s="417">
        <f t="shared" si="83"/>
        <v>0</v>
      </c>
      <c r="I150" s="216">
        <f t="shared" si="83"/>
        <v>0</v>
      </c>
      <c r="J150" s="216">
        <f t="shared" si="83"/>
        <v>0</v>
      </c>
      <c r="K150" s="216">
        <f t="shared" si="83"/>
        <v>0</v>
      </c>
    </row>
    <row r="151" spans="1:11" x14ac:dyDescent="0.25">
      <c r="A151" s="224" t="s">
        <v>594</v>
      </c>
      <c r="B151" s="211" t="s">
        <v>595</v>
      </c>
      <c r="C151" s="420">
        <f>Rovatonként!L494</f>
        <v>2000000</v>
      </c>
      <c r="D151" s="213">
        <v>4686066</v>
      </c>
      <c r="E151" s="418">
        <f t="shared" si="81"/>
        <v>6686066</v>
      </c>
      <c r="F151" s="429"/>
      <c r="G151" s="213"/>
      <c r="H151" s="418">
        <f>SUM(F151:G151)</f>
        <v>0</v>
      </c>
      <c r="I151" s="212"/>
      <c r="J151" s="213"/>
      <c r="K151" s="214">
        <f t="shared" si="82"/>
        <v>0</v>
      </c>
    </row>
    <row r="152" spans="1:11" x14ac:dyDescent="0.25">
      <c r="A152" s="224" t="s">
        <v>596</v>
      </c>
      <c r="B152" s="211" t="s">
        <v>597</v>
      </c>
      <c r="C152" s="420">
        <f>Rovatonként!L496</f>
        <v>0</v>
      </c>
      <c r="D152" s="213">
        <v>0</v>
      </c>
      <c r="E152" s="418">
        <f t="shared" si="81"/>
        <v>0</v>
      </c>
      <c r="F152" s="420"/>
      <c r="G152" s="213"/>
      <c r="H152" s="418">
        <f>SUM(F152:G152)</f>
        <v>0</v>
      </c>
      <c r="I152" s="212"/>
      <c r="J152" s="213"/>
      <c r="K152" s="214">
        <f t="shared" si="82"/>
        <v>0</v>
      </c>
    </row>
    <row r="153" spans="1:11" ht="25.5" x14ac:dyDescent="0.25">
      <c r="A153" s="224" t="s">
        <v>598</v>
      </c>
      <c r="B153" s="211" t="s">
        <v>599</v>
      </c>
      <c r="C153" s="420">
        <f>Rovatonként!L497</f>
        <v>540000</v>
      </c>
      <c r="D153" s="213">
        <v>1265238</v>
      </c>
      <c r="E153" s="418">
        <f t="shared" si="81"/>
        <v>1805238</v>
      </c>
      <c r="F153" s="420"/>
      <c r="G153" s="213"/>
      <c r="H153" s="418">
        <f>SUM(F153:G153)</f>
        <v>0</v>
      </c>
      <c r="I153" s="212"/>
      <c r="J153" s="213"/>
      <c r="K153" s="214">
        <f t="shared" si="82"/>
        <v>0</v>
      </c>
    </row>
    <row r="154" spans="1:11" x14ac:dyDescent="0.25">
      <c r="A154" s="224" t="s">
        <v>600</v>
      </c>
      <c r="B154" s="215" t="s">
        <v>601</v>
      </c>
      <c r="C154" s="421">
        <f>SUM(C151:C153)</f>
        <v>2540000</v>
      </c>
      <c r="D154" s="217">
        <f t="shared" ref="D154:I154" si="84">SUM(D151:D153)</f>
        <v>5951304</v>
      </c>
      <c r="E154" s="417">
        <f t="shared" si="84"/>
        <v>8491304</v>
      </c>
      <c r="F154" s="421">
        <f t="shared" si="84"/>
        <v>0</v>
      </c>
      <c r="G154" s="217"/>
      <c r="H154" s="417">
        <f t="shared" si="84"/>
        <v>0</v>
      </c>
      <c r="I154" s="216">
        <f t="shared" si="84"/>
        <v>0</v>
      </c>
      <c r="J154" s="217">
        <f t="shared" ref="J154:K154" si="85">SUM(J151:J153)</f>
        <v>0</v>
      </c>
      <c r="K154" s="218">
        <f t="shared" si="85"/>
        <v>0</v>
      </c>
    </row>
    <row r="155" spans="1:11" x14ac:dyDescent="0.25">
      <c r="A155" s="224" t="s">
        <v>602</v>
      </c>
      <c r="B155" s="211" t="s">
        <v>603</v>
      </c>
      <c r="C155" s="420">
        <v>0</v>
      </c>
      <c r="D155" s="213"/>
      <c r="E155" s="418">
        <f t="shared" si="81"/>
        <v>0</v>
      </c>
      <c r="F155" s="420"/>
      <c r="G155" s="213"/>
      <c r="H155" s="418">
        <f>SUM(F155:G155)</f>
        <v>0</v>
      </c>
      <c r="I155" s="212"/>
      <c r="J155" s="213"/>
      <c r="K155" s="214">
        <f t="shared" si="82"/>
        <v>0</v>
      </c>
    </row>
    <row r="156" spans="1:11" x14ac:dyDescent="0.25">
      <c r="A156" s="224" t="s">
        <v>604</v>
      </c>
      <c r="B156" s="215" t="s">
        <v>605</v>
      </c>
      <c r="C156" s="421">
        <f>Rovatonként!L559</f>
        <v>0</v>
      </c>
      <c r="D156" s="217">
        <v>89324</v>
      </c>
      <c r="E156" s="419">
        <f>C156+D156</f>
        <v>89324</v>
      </c>
      <c r="F156" s="421">
        <v>0</v>
      </c>
      <c r="G156" s="217"/>
      <c r="H156" s="419">
        <f t="shared" ref="H156:K156" si="86">SUM(H155)</f>
        <v>0</v>
      </c>
      <c r="I156" s="216">
        <f t="shared" si="86"/>
        <v>0</v>
      </c>
      <c r="J156" s="217">
        <f t="shared" si="86"/>
        <v>0</v>
      </c>
      <c r="K156" s="218">
        <f t="shared" si="86"/>
        <v>0</v>
      </c>
    </row>
    <row r="157" spans="1:11" ht="25.5" x14ac:dyDescent="0.25">
      <c r="A157" s="224" t="s">
        <v>606</v>
      </c>
      <c r="B157" s="215" t="s">
        <v>607</v>
      </c>
      <c r="C157" s="421">
        <f>C93+C94+C123+C132+C144+C150+C154+C156</f>
        <v>69301639</v>
      </c>
      <c r="D157" s="217">
        <f t="shared" ref="D157:I157" si="87">D93+D94+D123+D132+D144+D150+D154+D156</f>
        <v>5271521</v>
      </c>
      <c r="E157" s="417">
        <f t="shared" si="87"/>
        <v>74573160</v>
      </c>
      <c r="F157" s="421">
        <f>F93+F94+F123+F132+F144+F150+F154+F156</f>
        <v>2750000</v>
      </c>
      <c r="G157" s="217">
        <f>G93+G94+G123+G132+G144+G150+G154+G156</f>
        <v>72903</v>
      </c>
      <c r="H157" s="417">
        <f>H93+H94+H123+H132+H144+H150+H154+H156</f>
        <v>3445678</v>
      </c>
      <c r="I157" s="216">
        <f t="shared" si="87"/>
        <v>0</v>
      </c>
      <c r="J157" s="217">
        <f t="shared" ref="J157:K157" si="88">J93+J94+J123+J132+J144+J150+J154+J156</f>
        <v>0</v>
      </c>
      <c r="K157" s="218">
        <f t="shared" si="88"/>
        <v>0</v>
      </c>
    </row>
    <row r="158" spans="1:11" x14ac:dyDescent="0.25">
      <c r="A158" s="224" t="s">
        <v>608</v>
      </c>
      <c r="B158" s="211" t="s">
        <v>609</v>
      </c>
      <c r="C158" s="420">
        <f>Rovatonként!L561</f>
        <v>810178</v>
      </c>
      <c r="D158" s="213">
        <v>128041</v>
      </c>
      <c r="E158" s="418">
        <f t="shared" si="81"/>
        <v>938219</v>
      </c>
      <c r="F158" s="420"/>
      <c r="G158" s="213"/>
      <c r="H158" s="418">
        <f>SUM(F158:G158)</f>
        <v>0</v>
      </c>
      <c r="I158" s="212"/>
      <c r="J158" s="213"/>
      <c r="K158" s="214">
        <f t="shared" si="82"/>
        <v>0</v>
      </c>
    </row>
    <row r="159" spans="1:11" x14ac:dyDescent="0.25">
      <c r="A159" s="224" t="s">
        <v>610</v>
      </c>
      <c r="B159" s="211" t="s">
        <v>611</v>
      </c>
      <c r="C159" s="212"/>
      <c r="D159" s="213"/>
      <c r="E159" s="214">
        <f t="shared" si="81"/>
        <v>0</v>
      </c>
      <c r="F159" s="420"/>
      <c r="G159" s="213"/>
      <c r="H159" s="418">
        <f>SUM(F159:G159)</f>
        <v>0</v>
      </c>
      <c r="I159" s="212"/>
      <c r="J159" s="213"/>
      <c r="K159" s="214">
        <f t="shared" si="82"/>
        <v>0</v>
      </c>
    </row>
    <row r="160" spans="1:11" ht="16.5" thickBot="1" x14ac:dyDescent="0.3">
      <c r="A160" s="431" t="s">
        <v>612</v>
      </c>
      <c r="B160" s="432" t="s">
        <v>613</v>
      </c>
      <c r="C160" s="433">
        <f>C158+C159</f>
        <v>810178</v>
      </c>
      <c r="D160" s="434">
        <f t="shared" ref="D160:E160" si="89">SUM(D158:D159)</f>
        <v>128041</v>
      </c>
      <c r="E160" s="435">
        <f t="shared" si="89"/>
        <v>938219</v>
      </c>
      <c r="F160" s="433">
        <v>0</v>
      </c>
      <c r="G160" s="551"/>
      <c r="H160" s="435">
        <f t="shared" ref="H160:K160" si="90">SUM(H158:H159)</f>
        <v>0</v>
      </c>
      <c r="I160" s="433">
        <f t="shared" si="90"/>
        <v>0</v>
      </c>
      <c r="J160" s="434">
        <f t="shared" si="90"/>
        <v>0</v>
      </c>
      <c r="K160" s="435">
        <f t="shared" si="90"/>
        <v>0</v>
      </c>
    </row>
    <row r="161" spans="1:11" ht="16.5" thickBot="1" x14ac:dyDescent="0.3">
      <c r="A161" s="441" t="s">
        <v>614</v>
      </c>
      <c r="B161" s="442" t="s">
        <v>615</v>
      </c>
      <c r="C161" s="426">
        <f>C160</f>
        <v>810178</v>
      </c>
      <c r="D161" s="426">
        <f t="shared" ref="D161:I161" si="91">D160</f>
        <v>128041</v>
      </c>
      <c r="E161" s="426">
        <f t="shared" si="91"/>
        <v>938219</v>
      </c>
      <c r="F161" s="426">
        <f>F159</f>
        <v>0</v>
      </c>
      <c r="G161" s="426">
        <v>252575</v>
      </c>
      <c r="H161" s="426">
        <f>H160</f>
        <v>0</v>
      </c>
      <c r="I161" s="426">
        <f t="shared" si="91"/>
        <v>0</v>
      </c>
      <c r="J161" s="427">
        <f t="shared" ref="J161:K161" si="92">J160</f>
        <v>0</v>
      </c>
      <c r="K161" s="428">
        <f t="shared" si="92"/>
        <v>0</v>
      </c>
    </row>
    <row r="162" spans="1:11" ht="16.5" thickBot="1" x14ac:dyDescent="0.3">
      <c r="A162" s="436" t="s">
        <v>616</v>
      </c>
      <c r="B162" s="437" t="s">
        <v>617</v>
      </c>
      <c r="C162" s="438">
        <f>SUM(C161+C157)</f>
        <v>70111817</v>
      </c>
      <c r="D162" s="438">
        <f t="shared" ref="D162:E162" si="93">SUM(D161+D157)</f>
        <v>5399562</v>
      </c>
      <c r="E162" s="438">
        <f t="shared" si="93"/>
        <v>75511379</v>
      </c>
      <c r="F162" s="438">
        <f>F157+F160</f>
        <v>2750000</v>
      </c>
      <c r="G162" s="438">
        <v>252575</v>
      </c>
      <c r="H162" s="438">
        <f>H157+H161</f>
        <v>3445678</v>
      </c>
      <c r="I162" s="438">
        <f t="shared" ref="I162" si="94">I157+I161</f>
        <v>0</v>
      </c>
      <c r="J162" s="439">
        <f t="shared" ref="J162:K162" si="95">J157+J161</f>
        <v>0</v>
      </c>
      <c r="K162" s="440">
        <f t="shared" si="95"/>
        <v>0</v>
      </c>
    </row>
  </sheetData>
  <mergeCells count="13">
    <mergeCell ref="A77:A78"/>
    <mergeCell ref="B77:B78"/>
    <mergeCell ref="C77:E77"/>
    <mergeCell ref="F77:H77"/>
    <mergeCell ref="I77:K77"/>
    <mergeCell ref="A1:K1"/>
    <mergeCell ref="A3:K3"/>
    <mergeCell ref="A4:E4"/>
    <mergeCell ref="A5:A6"/>
    <mergeCell ref="B5:B6"/>
    <mergeCell ref="C5:E5"/>
    <mergeCell ref="F5:H5"/>
    <mergeCell ref="I5:K5"/>
  </mergeCells>
  <phoneticPr fontId="75" type="noConversion"/>
  <pageMargins left="0.7" right="0.7" top="0.75" bottom="0.75" header="0.3" footer="0.3"/>
  <pageSetup paperSize="9" scale="42" orientation="portrait" r:id="rId1"/>
  <headerFooter>
    <oddHeader>&amp;C&amp;P</oddHeader>
  </headerFooter>
  <rowBreaks count="1" manualBreakCount="1">
    <brk id="75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"/>
  <sheetViews>
    <sheetView tabSelected="1" view="pageBreakPreview" zoomScale="85" zoomScaleNormal="100" zoomScaleSheetLayoutView="85" workbookViewId="0">
      <selection sqref="A1:O1"/>
    </sheetView>
  </sheetViews>
  <sheetFormatPr defaultRowHeight="15.75" x14ac:dyDescent="0.2"/>
  <cols>
    <col min="1" max="1" width="4.5546875" style="297" customWidth="1"/>
    <col min="2" max="2" width="42.44140625" style="298" customWidth="1"/>
    <col min="3" max="5" width="13.21875" style="297" customWidth="1"/>
    <col min="6" max="6" width="42.33203125" style="297" customWidth="1"/>
    <col min="7" max="9" width="13.21875" style="297" customWidth="1"/>
    <col min="10" max="10" width="3.21875" style="297" customWidth="1"/>
    <col min="11" max="11" width="11.77734375" style="297" hidden="1" customWidth="1"/>
    <col min="12" max="247" width="8.88671875" style="297"/>
    <col min="248" max="248" width="4.5546875" style="297" customWidth="1"/>
    <col min="249" max="249" width="32" style="297" customWidth="1"/>
    <col min="250" max="252" width="10.33203125" style="297" customWidth="1"/>
    <col min="253" max="253" width="36.77734375" style="297" customWidth="1"/>
    <col min="254" max="256" width="10.33203125" style="297" customWidth="1"/>
    <col min="257" max="257" width="3.21875" style="297" customWidth="1"/>
    <col min="258" max="503" width="8.88671875" style="297"/>
    <col min="504" max="504" width="4.5546875" style="297" customWidth="1"/>
    <col min="505" max="505" width="32" style="297" customWidth="1"/>
    <col min="506" max="508" width="10.33203125" style="297" customWidth="1"/>
    <col min="509" max="509" width="36.77734375" style="297" customWidth="1"/>
    <col min="510" max="512" width="10.33203125" style="297" customWidth="1"/>
    <col min="513" max="513" width="3.21875" style="297" customWidth="1"/>
    <col min="514" max="759" width="8.88671875" style="297"/>
    <col min="760" max="760" width="4.5546875" style="297" customWidth="1"/>
    <col min="761" max="761" width="32" style="297" customWidth="1"/>
    <col min="762" max="764" width="10.33203125" style="297" customWidth="1"/>
    <col min="765" max="765" width="36.77734375" style="297" customWidth="1"/>
    <col min="766" max="768" width="10.33203125" style="297" customWidth="1"/>
    <col min="769" max="769" width="3.21875" style="297" customWidth="1"/>
    <col min="770" max="1015" width="8.88671875" style="297"/>
    <col min="1016" max="1016" width="4.5546875" style="297" customWidth="1"/>
    <col min="1017" max="1017" width="32" style="297" customWidth="1"/>
    <col min="1018" max="1020" width="10.33203125" style="297" customWidth="1"/>
    <col min="1021" max="1021" width="36.77734375" style="297" customWidth="1"/>
    <col min="1022" max="1024" width="10.33203125" style="297" customWidth="1"/>
    <col min="1025" max="1025" width="3.21875" style="297" customWidth="1"/>
    <col min="1026" max="1271" width="8.88671875" style="297"/>
    <col min="1272" max="1272" width="4.5546875" style="297" customWidth="1"/>
    <col min="1273" max="1273" width="32" style="297" customWidth="1"/>
    <col min="1274" max="1276" width="10.33203125" style="297" customWidth="1"/>
    <col min="1277" max="1277" width="36.77734375" style="297" customWidth="1"/>
    <col min="1278" max="1280" width="10.33203125" style="297" customWidth="1"/>
    <col min="1281" max="1281" width="3.21875" style="297" customWidth="1"/>
    <col min="1282" max="1527" width="8.88671875" style="297"/>
    <col min="1528" max="1528" width="4.5546875" style="297" customWidth="1"/>
    <col min="1529" max="1529" width="32" style="297" customWidth="1"/>
    <col min="1530" max="1532" width="10.33203125" style="297" customWidth="1"/>
    <col min="1533" max="1533" width="36.77734375" style="297" customWidth="1"/>
    <col min="1534" max="1536" width="10.33203125" style="297" customWidth="1"/>
    <col min="1537" max="1537" width="3.21875" style="297" customWidth="1"/>
    <col min="1538" max="1783" width="8.88671875" style="297"/>
    <col min="1784" max="1784" width="4.5546875" style="297" customWidth="1"/>
    <col min="1785" max="1785" width="32" style="297" customWidth="1"/>
    <col min="1786" max="1788" width="10.33203125" style="297" customWidth="1"/>
    <col min="1789" max="1789" width="36.77734375" style="297" customWidth="1"/>
    <col min="1790" max="1792" width="10.33203125" style="297" customWidth="1"/>
    <col min="1793" max="1793" width="3.21875" style="297" customWidth="1"/>
    <col min="1794" max="2039" width="8.88671875" style="297"/>
    <col min="2040" max="2040" width="4.5546875" style="297" customWidth="1"/>
    <col min="2041" max="2041" width="32" style="297" customWidth="1"/>
    <col min="2042" max="2044" width="10.33203125" style="297" customWidth="1"/>
    <col min="2045" max="2045" width="36.77734375" style="297" customWidth="1"/>
    <col min="2046" max="2048" width="10.33203125" style="297" customWidth="1"/>
    <col min="2049" max="2049" width="3.21875" style="297" customWidth="1"/>
    <col min="2050" max="2295" width="8.88671875" style="297"/>
    <col min="2296" max="2296" width="4.5546875" style="297" customWidth="1"/>
    <col min="2297" max="2297" width="32" style="297" customWidth="1"/>
    <col min="2298" max="2300" width="10.33203125" style="297" customWidth="1"/>
    <col min="2301" max="2301" width="36.77734375" style="297" customWidth="1"/>
    <col min="2302" max="2304" width="10.33203125" style="297" customWidth="1"/>
    <col min="2305" max="2305" width="3.21875" style="297" customWidth="1"/>
    <col min="2306" max="2551" width="8.88671875" style="297"/>
    <col min="2552" max="2552" width="4.5546875" style="297" customWidth="1"/>
    <col min="2553" max="2553" width="32" style="297" customWidth="1"/>
    <col min="2554" max="2556" width="10.33203125" style="297" customWidth="1"/>
    <col min="2557" max="2557" width="36.77734375" style="297" customWidth="1"/>
    <col min="2558" max="2560" width="10.33203125" style="297" customWidth="1"/>
    <col min="2561" max="2561" width="3.21875" style="297" customWidth="1"/>
    <col min="2562" max="2807" width="8.88671875" style="297"/>
    <col min="2808" max="2808" width="4.5546875" style="297" customWidth="1"/>
    <col min="2809" max="2809" width="32" style="297" customWidth="1"/>
    <col min="2810" max="2812" width="10.33203125" style="297" customWidth="1"/>
    <col min="2813" max="2813" width="36.77734375" style="297" customWidth="1"/>
    <col min="2814" max="2816" width="10.33203125" style="297" customWidth="1"/>
    <col min="2817" max="2817" width="3.21875" style="297" customWidth="1"/>
    <col min="2818" max="3063" width="8.88671875" style="297"/>
    <col min="3064" max="3064" width="4.5546875" style="297" customWidth="1"/>
    <col min="3065" max="3065" width="32" style="297" customWidth="1"/>
    <col min="3066" max="3068" width="10.33203125" style="297" customWidth="1"/>
    <col min="3069" max="3069" width="36.77734375" style="297" customWidth="1"/>
    <col min="3070" max="3072" width="10.33203125" style="297" customWidth="1"/>
    <col min="3073" max="3073" width="3.21875" style="297" customWidth="1"/>
    <col min="3074" max="3319" width="8.88671875" style="297"/>
    <col min="3320" max="3320" width="4.5546875" style="297" customWidth="1"/>
    <col min="3321" max="3321" width="32" style="297" customWidth="1"/>
    <col min="3322" max="3324" width="10.33203125" style="297" customWidth="1"/>
    <col min="3325" max="3325" width="36.77734375" style="297" customWidth="1"/>
    <col min="3326" max="3328" width="10.33203125" style="297" customWidth="1"/>
    <col min="3329" max="3329" width="3.21875" style="297" customWidth="1"/>
    <col min="3330" max="3575" width="8.88671875" style="297"/>
    <col min="3576" max="3576" width="4.5546875" style="297" customWidth="1"/>
    <col min="3577" max="3577" width="32" style="297" customWidth="1"/>
    <col min="3578" max="3580" width="10.33203125" style="297" customWidth="1"/>
    <col min="3581" max="3581" width="36.77734375" style="297" customWidth="1"/>
    <col min="3582" max="3584" width="10.33203125" style="297" customWidth="1"/>
    <col min="3585" max="3585" width="3.21875" style="297" customWidth="1"/>
    <col min="3586" max="3831" width="8.88671875" style="297"/>
    <col min="3832" max="3832" width="4.5546875" style="297" customWidth="1"/>
    <col min="3833" max="3833" width="32" style="297" customWidth="1"/>
    <col min="3834" max="3836" width="10.33203125" style="297" customWidth="1"/>
    <col min="3837" max="3837" width="36.77734375" style="297" customWidth="1"/>
    <col min="3838" max="3840" width="10.33203125" style="297" customWidth="1"/>
    <col min="3841" max="3841" width="3.21875" style="297" customWidth="1"/>
    <col min="3842" max="4087" width="8.88671875" style="297"/>
    <col min="4088" max="4088" width="4.5546875" style="297" customWidth="1"/>
    <col min="4089" max="4089" width="32" style="297" customWidth="1"/>
    <col min="4090" max="4092" width="10.33203125" style="297" customWidth="1"/>
    <col min="4093" max="4093" width="36.77734375" style="297" customWidth="1"/>
    <col min="4094" max="4096" width="10.33203125" style="297" customWidth="1"/>
    <col min="4097" max="4097" width="3.21875" style="297" customWidth="1"/>
    <col min="4098" max="4343" width="8.88671875" style="297"/>
    <col min="4344" max="4344" width="4.5546875" style="297" customWidth="1"/>
    <col min="4345" max="4345" width="32" style="297" customWidth="1"/>
    <col min="4346" max="4348" width="10.33203125" style="297" customWidth="1"/>
    <col min="4349" max="4349" width="36.77734375" style="297" customWidth="1"/>
    <col min="4350" max="4352" width="10.33203125" style="297" customWidth="1"/>
    <col min="4353" max="4353" width="3.21875" style="297" customWidth="1"/>
    <col min="4354" max="4599" width="8.88671875" style="297"/>
    <col min="4600" max="4600" width="4.5546875" style="297" customWidth="1"/>
    <col min="4601" max="4601" width="32" style="297" customWidth="1"/>
    <col min="4602" max="4604" width="10.33203125" style="297" customWidth="1"/>
    <col min="4605" max="4605" width="36.77734375" style="297" customWidth="1"/>
    <col min="4606" max="4608" width="10.33203125" style="297" customWidth="1"/>
    <col min="4609" max="4609" width="3.21875" style="297" customWidth="1"/>
    <col min="4610" max="4855" width="8.88671875" style="297"/>
    <col min="4856" max="4856" width="4.5546875" style="297" customWidth="1"/>
    <col min="4857" max="4857" width="32" style="297" customWidth="1"/>
    <col min="4858" max="4860" width="10.33203125" style="297" customWidth="1"/>
    <col min="4861" max="4861" width="36.77734375" style="297" customWidth="1"/>
    <col min="4862" max="4864" width="10.33203125" style="297" customWidth="1"/>
    <col min="4865" max="4865" width="3.21875" style="297" customWidth="1"/>
    <col min="4866" max="5111" width="8.88671875" style="297"/>
    <col min="5112" max="5112" width="4.5546875" style="297" customWidth="1"/>
    <col min="5113" max="5113" width="32" style="297" customWidth="1"/>
    <col min="5114" max="5116" width="10.33203125" style="297" customWidth="1"/>
    <col min="5117" max="5117" width="36.77734375" style="297" customWidth="1"/>
    <col min="5118" max="5120" width="10.33203125" style="297" customWidth="1"/>
    <col min="5121" max="5121" width="3.21875" style="297" customWidth="1"/>
    <col min="5122" max="5367" width="8.88671875" style="297"/>
    <col min="5368" max="5368" width="4.5546875" style="297" customWidth="1"/>
    <col min="5369" max="5369" width="32" style="297" customWidth="1"/>
    <col min="5370" max="5372" width="10.33203125" style="297" customWidth="1"/>
    <col min="5373" max="5373" width="36.77734375" style="297" customWidth="1"/>
    <col min="5374" max="5376" width="10.33203125" style="297" customWidth="1"/>
    <col min="5377" max="5377" width="3.21875" style="297" customWidth="1"/>
    <col min="5378" max="5623" width="8.88671875" style="297"/>
    <col min="5624" max="5624" width="4.5546875" style="297" customWidth="1"/>
    <col min="5625" max="5625" width="32" style="297" customWidth="1"/>
    <col min="5626" max="5628" width="10.33203125" style="297" customWidth="1"/>
    <col min="5629" max="5629" width="36.77734375" style="297" customWidth="1"/>
    <col min="5630" max="5632" width="10.33203125" style="297" customWidth="1"/>
    <col min="5633" max="5633" width="3.21875" style="297" customWidth="1"/>
    <col min="5634" max="5879" width="8.88671875" style="297"/>
    <col min="5880" max="5880" width="4.5546875" style="297" customWidth="1"/>
    <col min="5881" max="5881" width="32" style="297" customWidth="1"/>
    <col min="5882" max="5884" width="10.33203125" style="297" customWidth="1"/>
    <col min="5885" max="5885" width="36.77734375" style="297" customWidth="1"/>
    <col min="5886" max="5888" width="10.33203125" style="297" customWidth="1"/>
    <col min="5889" max="5889" width="3.21875" style="297" customWidth="1"/>
    <col min="5890" max="6135" width="8.88671875" style="297"/>
    <col min="6136" max="6136" width="4.5546875" style="297" customWidth="1"/>
    <col min="6137" max="6137" width="32" style="297" customWidth="1"/>
    <col min="6138" max="6140" width="10.33203125" style="297" customWidth="1"/>
    <col min="6141" max="6141" width="36.77734375" style="297" customWidth="1"/>
    <col min="6142" max="6144" width="10.33203125" style="297" customWidth="1"/>
    <col min="6145" max="6145" width="3.21875" style="297" customWidth="1"/>
    <col min="6146" max="6391" width="8.88671875" style="297"/>
    <col min="6392" max="6392" width="4.5546875" style="297" customWidth="1"/>
    <col min="6393" max="6393" width="32" style="297" customWidth="1"/>
    <col min="6394" max="6396" width="10.33203125" style="297" customWidth="1"/>
    <col min="6397" max="6397" width="36.77734375" style="297" customWidth="1"/>
    <col min="6398" max="6400" width="10.33203125" style="297" customWidth="1"/>
    <col min="6401" max="6401" width="3.21875" style="297" customWidth="1"/>
    <col min="6402" max="6647" width="8.88671875" style="297"/>
    <col min="6648" max="6648" width="4.5546875" style="297" customWidth="1"/>
    <col min="6649" max="6649" width="32" style="297" customWidth="1"/>
    <col min="6650" max="6652" width="10.33203125" style="297" customWidth="1"/>
    <col min="6653" max="6653" width="36.77734375" style="297" customWidth="1"/>
    <col min="6654" max="6656" width="10.33203125" style="297" customWidth="1"/>
    <col min="6657" max="6657" width="3.21875" style="297" customWidth="1"/>
    <col min="6658" max="6903" width="8.88671875" style="297"/>
    <col min="6904" max="6904" width="4.5546875" style="297" customWidth="1"/>
    <col min="6905" max="6905" width="32" style="297" customWidth="1"/>
    <col min="6906" max="6908" width="10.33203125" style="297" customWidth="1"/>
    <col min="6909" max="6909" width="36.77734375" style="297" customWidth="1"/>
    <col min="6910" max="6912" width="10.33203125" style="297" customWidth="1"/>
    <col min="6913" max="6913" width="3.21875" style="297" customWidth="1"/>
    <col min="6914" max="7159" width="8.88671875" style="297"/>
    <col min="7160" max="7160" width="4.5546875" style="297" customWidth="1"/>
    <col min="7161" max="7161" width="32" style="297" customWidth="1"/>
    <col min="7162" max="7164" width="10.33203125" style="297" customWidth="1"/>
    <col min="7165" max="7165" width="36.77734375" style="297" customWidth="1"/>
    <col min="7166" max="7168" width="10.33203125" style="297" customWidth="1"/>
    <col min="7169" max="7169" width="3.21875" style="297" customWidth="1"/>
    <col min="7170" max="7415" width="8.88671875" style="297"/>
    <col min="7416" max="7416" width="4.5546875" style="297" customWidth="1"/>
    <col min="7417" max="7417" width="32" style="297" customWidth="1"/>
    <col min="7418" max="7420" width="10.33203125" style="297" customWidth="1"/>
    <col min="7421" max="7421" width="36.77734375" style="297" customWidth="1"/>
    <col min="7422" max="7424" width="10.33203125" style="297" customWidth="1"/>
    <col min="7425" max="7425" width="3.21875" style="297" customWidth="1"/>
    <col min="7426" max="7671" width="8.88671875" style="297"/>
    <col min="7672" max="7672" width="4.5546875" style="297" customWidth="1"/>
    <col min="7673" max="7673" width="32" style="297" customWidth="1"/>
    <col min="7674" max="7676" width="10.33203125" style="297" customWidth="1"/>
    <col min="7677" max="7677" width="36.77734375" style="297" customWidth="1"/>
    <col min="7678" max="7680" width="10.33203125" style="297" customWidth="1"/>
    <col min="7681" max="7681" width="3.21875" style="297" customWidth="1"/>
    <col min="7682" max="7927" width="8.88671875" style="297"/>
    <col min="7928" max="7928" width="4.5546875" style="297" customWidth="1"/>
    <col min="7929" max="7929" width="32" style="297" customWidth="1"/>
    <col min="7930" max="7932" width="10.33203125" style="297" customWidth="1"/>
    <col min="7933" max="7933" width="36.77734375" style="297" customWidth="1"/>
    <col min="7934" max="7936" width="10.33203125" style="297" customWidth="1"/>
    <col min="7937" max="7937" width="3.21875" style="297" customWidth="1"/>
    <col min="7938" max="8183" width="8.88671875" style="297"/>
    <col min="8184" max="8184" width="4.5546875" style="297" customWidth="1"/>
    <col min="8185" max="8185" width="32" style="297" customWidth="1"/>
    <col min="8186" max="8188" width="10.33203125" style="297" customWidth="1"/>
    <col min="8189" max="8189" width="36.77734375" style="297" customWidth="1"/>
    <col min="8190" max="8192" width="10.33203125" style="297" customWidth="1"/>
    <col min="8193" max="8193" width="3.21875" style="297" customWidth="1"/>
    <col min="8194" max="8439" width="8.88671875" style="297"/>
    <col min="8440" max="8440" width="4.5546875" style="297" customWidth="1"/>
    <col min="8441" max="8441" width="32" style="297" customWidth="1"/>
    <col min="8442" max="8444" width="10.33203125" style="297" customWidth="1"/>
    <col min="8445" max="8445" width="36.77734375" style="297" customWidth="1"/>
    <col min="8446" max="8448" width="10.33203125" style="297" customWidth="1"/>
    <col min="8449" max="8449" width="3.21875" style="297" customWidth="1"/>
    <col min="8450" max="8695" width="8.88671875" style="297"/>
    <col min="8696" max="8696" width="4.5546875" style="297" customWidth="1"/>
    <col min="8697" max="8697" width="32" style="297" customWidth="1"/>
    <col min="8698" max="8700" width="10.33203125" style="297" customWidth="1"/>
    <col min="8701" max="8701" width="36.77734375" style="297" customWidth="1"/>
    <col min="8702" max="8704" width="10.33203125" style="297" customWidth="1"/>
    <col min="8705" max="8705" width="3.21875" style="297" customWidth="1"/>
    <col min="8706" max="8951" width="8.88671875" style="297"/>
    <col min="8952" max="8952" width="4.5546875" style="297" customWidth="1"/>
    <col min="8953" max="8953" width="32" style="297" customWidth="1"/>
    <col min="8954" max="8956" width="10.33203125" style="297" customWidth="1"/>
    <col min="8957" max="8957" width="36.77734375" style="297" customWidth="1"/>
    <col min="8958" max="8960" width="10.33203125" style="297" customWidth="1"/>
    <col min="8961" max="8961" width="3.21875" style="297" customWidth="1"/>
    <col min="8962" max="9207" width="8.88671875" style="297"/>
    <col min="9208" max="9208" width="4.5546875" style="297" customWidth="1"/>
    <col min="9209" max="9209" width="32" style="297" customWidth="1"/>
    <col min="9210" max="9212" width="10.33203125" style="297" customWidth="1"/>
    <col min="9213" max="9213" width="36.77734375" style="297" customWidth="1"/>
    <col min="9214" max="9216" width="10.33203125" style="297" customWidth="1"/>
    <col min="9217" max="9217" width="3.21875" style="297" customWidth="1"/>
    <col min="9218" max="9463" width="8.88671875" style="297"/>
    <col min="9464" max="9464" width="4.5546875" style="297" customWidth="1"/>
    <col min="9465" max="9465" width="32" style="297" customWidth="1"/>
    <col min="9466" max="9468" width="10.33203125" style="297" customWidth="1"/>
    <col min="9469" max="9469" width="36.77734375" style="297" customWidth="1"/>
    <col min="9470" max="9472" width="10.33203125" style="297" customWidth="1"/>
    <col min="9473" max="9473" width="3.21875" style="297" customWidth="1"/>
    <col min="9474" max="9719" width="8.88671875" style="297"/>
    <col min="9720" max="9720" width="4.5546875" style="297" customWidth="1"/>
    <col min="9721" max="9721" width="32" style="297" customWidth="1"/>
    <col min="9722" max="9724" width="10.33203125" style="297" customWidth="1"/>
    <col min="9725" max="9725" width="36.77734375" style="297" customWidth="1"/>
    <col min="9726" max="9728" width="10.33203125" style="297" customWidth="1"/>
    <col min="9729" max="9729" width="3.21875" style="297" customWidth="1"/>
    <col min="9730" max="9975" width="8.88671875" style="297"/>
    <col min="9976" max="9976" width="4.5546875" style="297" customWidth="1"/>
    <col min="9977" max="9977" width="32" style="297" customWidth="1"/>
    <col min="9978" max="9980" width="10.33203125" style="297" customWidth="1"/>
    <col min="9981" max="9981" width="36.77734375" style="297" customWidth="1"/>
    <col min="9982" max="9984" width="10.33203125" style="297" customWidth="1"/>
    <col min="9985" max="9985" width="3.21875" style="297" customWidth="1"/>
    <col min="9986" max="10231" width="8.88671875" style="297"/>
    <col min="10232" max="10232" width="4.5546875" style="297" customWidth="1"/>
    <col min="10233" max="10233" width="32" style="297" customWidth="1"/>
    <col min="10234" max="10236" width="10.33203125" style="297" customWidth="1"/>
    <col min="10237" max="10237" width="36.77734375" style="297" customWidth="1"/>
    <col min="10238" max="10240" width="10.33203125" style="297" customWidth="1"/>
    <col min="10241" max="10241" width="3.21875" style="297" customWidth="1"/>
    <col min="10242" max="10487" width="8.88671875" style="297"/>
    <col min="10488" max="10488" width="4.5546875" style="297" customWidth="1"/>
    <col min="10489" max="10489" width="32" style="297" customWidth="1"/>
    <col min="10490" max="10492" width="10.33203125" style="297" customWidth="1"/>
    <col min="10493" max="10493" width="36.77734375" style="297" customWidth="1"/>
    <col min="10494" max="10496" width="10.33203125" style="297" customWidth="1"/>
    <col min="10497" max="10497" width="3.21875" style="297" customWidth="1"/>
    <col min="10498" max="10743" width="8.88671875" style="297"/>
    <col min="10744" max="10744" width="4.5546875" style="297" customWidth="1"/>
    <col min="10745" max="10745" width="32" style="297" customWidth="1"/>
    <col min="10746" max="10748" width="10.33203125" style="297" customWidth="1"/>
    <col min="10749" max="10749" width="36.77734375" style="297" customWidth="1"/>
    <col min="10750" max="10752" width="10.33203125" style="297" customWidth="1"/>
    <col min="10753" max="10753" width="3.21875" style="297" customWidth="1"/>
    <col min="10754" max="10999" width="8.88671875" style="297"/>
    <col min="11000" max="11000" width="4.5546875" style="297" customWidth="1"/>
    <col min="11001" max="11001" width="32" style="297" customWidth="1"/>
    <col min="11002" max="11004" width="10.33203125" style="297" customWidth="1"/>
    <col min="11005" max="11005" width="36.77734375" style="297" customWidth="1"/>
    <col min="11006" max="11008" width="10.33203125" style="297" customWidth="1"/>
    <col min="11009" max="11009" width="3.21875" style="297" customWidth="1"/>
    <col min="11010" max="11255" width="8.88671875" style="297"/>
    <col min="11256" max="11256" width="4.5546875" style="297" customWidth="1"/>
    <col min="11257" max="11257" width="32" style="297" customWidth="1"/>
    <col min="11258" max="11260" width="10.33203125" style="297" customWidth="1"/>
    <col min="11261" max="11261" width="36.77734375" style="297" customWidth="1"/>
    <col min="11262" max="11264" width="10.33203125" style="297" customWidth="1"/>
    <col min="11265" max="11265" width="3.21875" style="297" customWidth="1"/>
    <col min="11266" max="11511" width="8.88671875" style="297"/>
    <col min="11512" max="11512" width="4.5546875" style="297" customWidth="1"/>
    <col min="11513" max="11513" width="32" style="297" customWidth="1"/>
    <col min="11514" max="11516" width="10.33203125" style="297" customWidth="1"/>
    <col min="11517" max="11517" width="36.77734375" style="297" customWidth="1"/>
    <col min="11518" max="11520" width="10.33203125" style="297" customWidth="1"/>
    <col min="11521" max="11521" width="3.21875" style="297" customWidth="1"/>
    <col min="11522" max="11767" width="8.88671875" style="297"/>
    <col min="11768" max="11768" width="4.5546875" style="297" customWidth="1"/>
    <col min="11769" max="11769" width="32" style="297" customWidth="1"/>
    <col min="11770" max="11772" width="10.33203125" style="297" customWidth="1"/>
    <col min="11773" max="11773" width="36.77734375" style="297" customWidth="1"/>
    <col min="11774" max="11776" width="10.33203125" style="297" customWidth="1"/>
    <col min="11777" max="11777" width="3.21875" style="297" customWidth="1"/>
    <col min="11778" max="12023" width="8.88671875" style="297"/>
    <col min="12024" max="12024" width="4.5546875" style="297" customWidth="1"/>
    <col min="12025" max="12025" width="32" style="297" customWidth="1"/>
    <col min="12026" max="12028" width="10.33203125" style="297" customWidth="1"/>
    <col min="12029" max="12029" width="36.77734375" style="297" customWidth="1"/>
    <col min="12030" max="12032" width="10.33203125" style="297" customWidth="1"/>
    <col min="12033" max="12033" width="3.21875" style="297" customWidth="1"/>
    <col min="12034" max="12279" width="8.88671875" style="297"/>
    <col min="12280" max="12280" width="4.5546875" style="297" customWidth="1"/>
    <col min="12281" max="12281" width="32" style="297" customWidth="1"/>
    <col min="12282" max="12284" width="10.33203125" style="297" customWidth="1"/>
    <col min="12285" max="12285" width="36.77734375" style="297" customWidth="1"/>
    <col min="12286" max="12288" width="10.33203125" style="297" customWidth="1"/>
    <col min="12289" max="12289" width="3.21875" style="297" customWidth="1"/>
    <col min="12290" max="12535" width="8.88671875" style="297"/>
    <col min="12536" max="12536" width="4.5546875" style="297" customWidth="1"/>
    <col min="12537" max="12537" width="32" style="297" customWidth="1"/>
    <col min="12538" max="12540" width="10.33203125" style="297" customWidth="1"/>
    <col min="12541" max="12541" width="36.77734375" style="297" customWidth="1"/>
    <col min="12542" max="12544" width="10.33203125" style="297" customWidth="1"/>
    <col min="12545" max="12545" width="3.21875" style="297" customWidth="1"/>
    <col min="12546" max="12791" width="8.88671875" style="297"/>
    <col min="12792" max="12792" width="4.5546875" style="297" customWidth="1"/>
    <col min="12793" max="12793" width="32" style="297" customWidth="1"/>
    <col min="12794" max="12796" width="10.33203125" style="297" customWidth="1"/>
    <col min="12797" max="12797" width="36.77734375" style="297" customWidth="1"/>
    <col min="12798" max="12800" width="10.33203125" style="297" customWidth="1"/>
    <col min="12801" max="12801" width="3.21875" style="297" customWidth="1"/>
    <col min="12802" max="13047" width="8.88671875" style="297"/>
    <col min="13048" max="13048" width="4.5546875" style="297" customWidth="1"/>
    <col min="13049" max="13049" width="32" style="297" customWidth="1"/>
    <col min="13050" max="13052" width="10.33203125" style="297" customWidth="1"/>
    <col min="13053" max="13053" width="36.77734375" style="297" customWidth="1"/>
    <col min="13054" max="13056" width="10.33203125" style="297" customWidth="1"/>
    <col min="13057" max="13057" width="3.21875" style="297" customWidth="1"/>
    <col min="13058" max="13303" width="8.88671875" style="297"/>
    <col min="13304" max="13304" width="4.5546875" style="297" customWidth="1"/>
    <col min="13305" max="13305" width="32" style="297" customWidth="1"/>
    <col min="13306" max="13308" width="10.33203125" style="297" customWidth="1"/>
    <col min="13309" max="13309" width="36.77734375" style="297" customWidth="1"/>
    <col min="13310" max="13312" width="10.33203125" style="297" customWidth="1"/>
    <col min="13313" max="13313" width="3.21875" style="297" customWidth="1"/>
    <col min="13314" max="13559" width="8.88671875" style="297"/>
    <col min="13560" max="13560" width="4.5546875" style="297" customWidth="1"/>
    <col min="13561" max="13561" width="32" style="297" customWidth="1"/>
    <col min="13562" max="13564" width="10.33203125" style="297" customWidth="1"/>
    <col min="13565" max="13565" width="36.77734375" style="297" customWidth="1"/>
    <col min="13566" max="13568" width="10.33203125" style="297" customWidth="1"/>
    <col min="13569" max="13569" width="3.21875" style="297" customWidth="1"/>
    <col min="13570" max="13815" width="8.88671875" style="297"/>
    <col min="13816" max="13816" width="4.5546875" style="297" customWidth="1"/>
    <col min="13817" max="13817" width="32" style="297" customWidth="1"/>
    <col min="13818" max="13820" width="10.33203125" style="297" customWidth="1"/>
    <col min="13821" max="13821" width="36.77734375" style="297" customWidth="1"/>
    <col min="13822" max="13824" width="10.33203125" style="297" customWidth="1"/>
    <col min="13825" max="13825" width="3.21875" style="297" customWidth="1"/>
    <col min="13826" max="14071" width="8.88671875" style="297"/>
    <col min="14072" max="14072" width="4.5546875" style="297" customWidth="1"/>
    <col min="14073" max="14073" width="32" style="297" customWidth="1"/>
    <col min="14074" max="14076" width="10.33203125" style="297" customWidth="1"/>
    <col min="14077" max="14077" width="36.77734375" style="297" customWidth="1"/>
    <col min="14078" max="14080" width="10.33203125" style="297" customWidth="1"/>
    <col min="14081" max="14081" width="3.21875" style="297" customWidth="1"/>
    <col min="14082" max="14327" width="8.88671875" style="297"/>
    <col min="14328" max="14328" width="4.5546875" style="297" customWidth="1"/>
    <col min="14329" max="14329" width="32" style="297" customWidth="1"/>
    <col min="14330" max="14332" width="10.33203125" style="297" customWidth="1"/>
    <col min="14333" max="14333" width="36.77734375" style="297" customWidth="1"/>
    <col min="14334" max="14336" width="10.33203125" style="297" customWidth="1"/>
    <col min="14337" max="14337" width="3.21875" style="297" customWidth="1"/>
    <col min="14338" max="14583" width="8.88671875" style="297"/>
    <col min="14584" max="14584" width="4.5546875" style="297" customWidth="1"/>
    <col min="14585" max="14585" width="32" style="297" customWidth="1"/>
    <col min="14586" max="14588" width="10.33203125" style="297" customWidth="1"/>
    <col min="14589" max="14589" width="36.77734375" style="297" customWidth="1"/>
    <col min="14590" max="14592" width="10.33203125" style="297" customWidth="1"/>
    <col min="14593" max="14593" width="3.21875" style="297" customWidth="1"/>
    <col min="14594" max="14839" width="8.88671875" style="297"/>
    <col min="14840" max="14840" width="4.5546875" style="297" customWidth="1"/>
    <col min="14841" max="14841" width="32" style="297" customWidth="1"/>
    <col min="14842" max="14844" width="10.33203125" style="297" customWidth="1"/>
    <col min="14845" max="14845" width="36.77734375" style="297" customWidth="1"/>
    <col min="14846" max="14848" width="10.33203125" style="297" customWidth="1"/>
    <col min="14849" max="14849" width="3.21875" style="297" customWidth="1"/>
    <col min="14850" max="15095" width="8.88671875" style="297"/>
    <col min="15096" max="15096" width="4.5546875" style="297" customWidth="1"/>
    <col min="15097" max="15097" width="32" style="297" customWidth="1"/>
    <col min="15098" max="15100" width="10.33203125" style="297" customWidth="1"/>
    <col min="15101" max="15101" width="36.77734375" style="297" customWidth="1"/>
    <col min="15102" max="15104" width="10.33203125" style="297" customWidth="1"/>
    <col min="15105" max="15105" width="3.21875" style="297" customWidth="1"/>
    <col min="15106" max="15351" width="8.88671875" style="297"/>
    <col min="15352" max="15352" width="4.5546875" style="297" customWidth="1"/>
    <col min="15353" max="15353" width="32" style="297" customWidth="1"/>
    <col min="15354" max="15356" width="10.33203125" style="297" customWidth="1"/>
    <col min="15357" max="15357" width="36.77734375" style="297" customWidth="1"/>
    <col min="15358" max="15360" width="10.33203125" style="297" customWidth="1"/>
    <col min="15361" max="15361" width="3.21875" style="297" customWidth="1"/>
    <col min="15362" max="15607" width="8.88671875" style="297"/>
    <col min="15608" max="15608" width="4.5546875" style="297" customWidth="1"/>
    <col min="15609" max="15609" width="32" style="297" customWidth="1"/>
    <col min="15610" max="15612" width="10.33203125" style="297" customWidth="1"/>
    <col min="15613" max="15613" width="36.77734375" style="297" customWidth="1"/>
    <col min="15614" max="15616" width="10.33203125" style="297" customWidth="1"/>
    <col min="15617" max="15617" width="3.21875" style="297" customWidth="1"/>
    <col min="15618" max="15863" width="8.88671875" style="297"/>
    <col min="15864" max="15864" width="4.5546875" style="297" customWidth="1"/>
    <col min="15865" max="15865" width="32" style="297" customWidth="1"/>
    <col min="15866" max="15868" width="10.33203125" style="297" customWidth="1"/>
    <col min="15869" max="15869" width="36.77734375" style="297" customWidth="1"/>
    <col min="15870" max="15872" width="10.33203125" style="297" customWidth="1"/>
    <col min="15873" max="15873" width="3.21875" style="297" customWidth="1"/>
    <col min="15874" max="16119" width="8.88671875" style="297"/>
    <col min="16120" max="16120" width="4.5546875" style="297" customWidth="1"/>
    <col min="16121" max="16121" width="32" style="297" customWidth="1"/>
    <col min="16122" max="16124" width="10.33203125" style="297" customWidth="1"/>
    <col min="16125" max="16125" width="36.77734375" style="297" customWidth="1"/>
    <col min="16126" max="16128" width="10.33203125" style="297" customWidth="1"/>
    <col min="16129" max="16129" width="3.21875" style="297" customWidth="1"/>
    <col min="16130" max="16384" width="8.88671875" style="297"/>
  </cols>
  <sheetData>
    <row r="1" spans="1:11" x14ac:dyDescent="0.2">
      <c r="A1" s="735" t="s">
        <v>1505</v>
      </c>
      <c r="B1" s="735"/>
      <c r="C1" s="735"/>
      <c r="D1" s="735"/>
      <c r="E1" s="735"/>
      <c r="F1" s="735"/>
      <c r="G1" s="735"/>
      <c r="H1" s="735"/>
      <c r="I1" s="735"/>
    </row>
    <row r="3" spans="1:11" ht="39.75" customHeight="1" x14ac:dyDescent="0.2">
      <c r="B3" s="299" t="s">
        <v>1499</v>
      </c>
      <c r="C3" s="300"/>
      <c r="D3" s="300"/>
      <c r="E3" s="300"/>
      <c r="F3" s="300"/>
      <c r="G3" s="300"/>
      <c r="H3" s="300"/>
      <c r="I3" s="300"/>
      <c r="J3" s="731"/>
    </row>
    <row r="4" spans="1:11" ht="16.5" thickBot="1" x14ac:dyDescent="0.25">
      <c r="G4" s="301"/>
      <c r="H4" s="301"/>
      <c r="I4" s="301" t="s">
        <v>1495</v>
      </c>
      <c r="J4" s="731"/>
    </row>
    <row r="5" spans="1:11" ht="18" customHeight="1" thickBot="1" x14ac:dyDescent="0.25">
      <c r="A5" s="732" t="s">
        <v>136</v>
      </c>
      <c r="B5" s="597" t="s">
        <v>31</v>
      </c>
      <c r="C5" s="598"/>
      <c r="D5" s="599"/>
      <c r="E5" s="599"/>
      <c r="F5" s="597" t="s">
        <v>618</v>
      </c>
      <c r="G5" s="600"/>
      <c r="H5" s="601"/>
      <c r="I5" s="602"/>
      <c r="J5" s="731"/>
    </row>
    <row r="6" spans="1:11" s="302" customFormat="1" ht="42.75" customHeight="1" thickBot="1" x14ac:dyDescent="0.25">
      <c r="A6" s="733"/>
      <c r="B6" s="603" t="s">
        <v>1</v>
      </c>
      <c r="C6" s="592" t="s">
        <v>1426</v>
      </c>
      <c r="D6" s="593" t="s">
        <v>1472</v>
      </c>
      <c r="E6" s="593" t="s">
        <v>1473</v>
      </c>
      <c r="F6" s="603" t="s">
        <v>1</v>
      </c>
      <c r="G6" s="604" t="str">
        <f>+C6</f>
        <v>2024. évi eredeti előirányzat</v>
      </c>
      <c r="H6" s="604" t="str">
        <f>+D6</f>
        <v>Halmozott módosítás 2024.12.31-ig</v>
      </c>
      <c r="I6" s="605" t="str">
        <f>+E6</f>
        <v>2024.12.30. Módosítás után</v>
      </c>
      <c r="J6" s="731"/>
    </row>
    <row r="7" spans="1:11" s="308" customFormat="1" ht="12" customHeight="1" thickBot="1" x14ac:dyDescent="0.25">
      <c r="A7" s="303" t="s">
        <v>74</v>
      </c>
      <c r="B7" s="304" t="s">
        <v>75</v>
      </c>
      <c r="C7" s="305" t="s">
        <v>76</v>
      </c>
      <c r="D7" s="306" t="s">
        <v>77</v>
      </c>
      <c r="E7" s="306" t="s">
        <v>619</v>
      </c>
      <c r="F7" s="304" t="s">
        <v>620</v>
      </c>
      <c r="G7" s="305" t="s">
        <v>80</v>
      </c>
      <c r="H7" s="305" t="s">
        <v>143</v>
      </c>
      <c r="I7" s="307" t="s">
        <v>621</v>
      </c>
      <c r="J7" s="731"/>
    </row>
    <row r="8" spans="1:11" ht="12.95" customHeight="1" x14ac:dyDescent="0.2">
      <c r="A8" s="309" t="s">
        <v>30</v>
      </c>
      <c r="B8" s="310" t="s">
        <v>622</v>
      </c>
      <c r="C8" s="311">
        <f>Bev.kiad.!E10</f>
        <v>20967168</v>
      </c>
      <c r="D8" s="311">
        <f>Bev.kiad.!L10</f>
        <v>481564</v>
      </c>
      <c r="E8" s="311">
        <f>Bev.kiad.!M10</f>
        <v>21448732</v>
      </c>
      <c r="F8" s="310" t="s">
        <v>54</v>
      </c>
      <c r="G8" s="311">
        <f>Bev.kiad.!E100</f>
        <v>13615600</v>
      </c>
      <c r="H8" s="311">
        <f>Bev.kiad.!L100</f>
        <v>4562638</v>
      </c>
      <c r="I8" s="552">
        <f>Bev.kiad.!M100</f>
        <v>18178238</v>
      </c>
      <c r="J8" s="731"/>
    </row>
    <row r="9" spans="1:11" ht="12.95" customHeight="1" x14ac:dyDescent="0.2">
      <c r="A9" s="314" t="s">
        <v>32</v>
      </c>
      <c r="B9" s="315" t="s">
        <v>623</v>
      </c>
      <c r="C9" s="311">
        <f>Bev.kiad.!E17</f>
        <v>852426</v>
      </c>
      <c r="D9" s="316">
        <f>Bev.kiad.!L17</f>
        <v>2743966</v>
      </c>
      <c r="E9" s="316">
        <f>Bev.kiad.!M17</f>
        <v>3596392</v>
      </c>
      <c r="F9" s="315" t="s">
        <v>56</v>
      </c>
      <c r="G9" s="311">
        <f>Bev.kiad.!E101</f>
        <v>2108238</v>
      </c>
      <c r="H9" s="311">
        <f>Bev.kiad.!L101</f>
        <v>281357</v>
      </c>
      <c r="I9" s="552">
        <f>Bev.kiad.!M101</f>
        <v>2389595</v>
      </c>
      <c r="J9" s="731"/>
    </row>
    <row r="10" spans="1:11" ht="12.95" customHeight="1" x14ac:dyDescent="0.2">
      <c r="A10" s="314" t="s">
        <v>34</v>
      </c>
      <c r="B10" s="315" t="s">
        <v>624</v>
      </c>
      <c r="C10" s="311">
        <f>Bev.kiad.!E12</f>
        <v>0</v>
      </c>
      <c r="D10" s="316">
        <f>Bev.kiad.!L12</f>
        <v>0</v>
      </c>
      <c r="E10" s="312">
        <f>Bev.kiad.!M12</f>
        <v>0</v>
      </c>
      <c r="F10" s="315" t="s">
        <v>625</v>
      </c>
      <c r="G10" s="311">
        <f>Bev.kiad.!E102</f>
        <v>25293600</v>
      </c>
      <c r="H10" s="311">
        <f>Bev.kiad.!L102</f>
        <v>-3308872</v>
      </c>
      <c r="I10" s="552">
        <f>Bev.kiad.!M102</f>
        <v>21984728</v>
      </c>
      <c r="J10" s="731"/>
    </row>
    <row r="11" spans="1:11" ht="12.95" customHeight="1" x14ac:dyDescent="0.2">
      <c r="A11" s="314" t="s">
        <v>36</v>
      </c>
      <c r="B11" s="315" t="s">
        <v>35</v>
      </c>
      <c r="C11" s="311">
        <f>Bev.kiad.!E31</f>
        <v>5970000</v>
      </c>
      <c r="D11" s="316">
        <f>Bev.kiad.!L31</f>
        <v>10775896</v>
      </c>
      <c r="E11" s="316">
        <f>Bev.kiad.!M31</f>
        <v>16745896</v>
      </c>
      <c r="F11" s="315" t="s">
        <v>60</v>
      </c>
      <c r="G11" s="311">
        <f>Bev.kiad.!E103</f>
        <v>3010457</v>
      </c>
      <c r="H11" s="311">
        <f>Bev.kiad.!L103</f>
        <v>0</v>
      </c>
      <c r="I11" s="552">
        <f>Bev.kiad.!M103</f>
        <v>3010457</v>
      </c>
      <c r="J11" s="731"/>
    </row>
    <row r="12" spans="1:11" ht="12.95" customHeight="1" x14ac:dyDescent="0.2">
      <c r="A12" s="314" t="s">
        <v>38</v>
      </c>
      <c r="B12" s="317" t="s">
        <v>626</v>
      </c>
      <c r="C12" s="311">
        <f>Bev.kiad.!E39</f>
        <v>4910936</v>
      </c>
      <c r="D12" s="316">
        <f>Bev.kiad.!L39</f>
        <v>-2185295</v>
      </c>
      <c r="E12" s="316">
        <f>Bev.kiad.!M39</f>
        <v>2725641</v>
      </c>
      <c r="F12" s="315" t="s">
        <v>314</v>
      </c>
      <c r="G12" s="311">
        <f>Bev.kiad.!E104-Rovatonként!L483</f>
        <v>1873000</v>
      </c>
      <c r="H12" s="311">
        <f>Bev.kiad.!L104-Rovatonként!M483</f>
        <v>1931615</v>
      </c>
      <c r="I12" s="552">
        <f>Bev.kiad.!M104-Rovatonként!N483</f>
        <v>3804615</v>
      </c>
      <c r="J12" s="731"/>
      <c r="K12" s="297" t="s">
        <v>1485</v>
      </c>
    </row>
    <row r="13" spans="1:11" ht="12.95" customHeight="1" x14ac:dyDescent="0.2">
      <c r="A13" s="314" t="s">
        <v>40</v>
      </c>
      <c r="B13" s="315" t="s">
        <v>39</v>
      </c>
      <c r="C13" s="311">
        <f>Bev.kiad.!E57</f>
        <v>180000</v>
      </c>
      <c r="D13" s="318">
        <f>Bev.kiad.!L57</f>
        <v>500000</v>
      </c>
      <c r="E13" s="318">
        <f>Bev.kiad.!M57</f>
        <v>680000</v>
      </c>
      <c r="F13" s="315" t="s">
        <v>339</v>
      </c>
      <c r="G13" s="311">
        <f>Bev.kiad.!E118</f>
        <v>1592377</v>
      </c>
      <c r="H13" s="316">
        <f>Bev.kiad.!L118</f>
        <v>1989554</v>
      </c>
      <c r="I13" s="553">
        <f>Bev.kiad.!M118</f>
        <v>3581931</v>
      </c>
      <c r="J13" s="731"/>
    </row>
    <row r="14" spans="1:11" ht="12.95" customHeight="1" x14ac:dyDescent="0.2">
      <c r="A14" s="314" t="s">
        <v>41</v>
      </c>
      <c r="B14" s="315" t="s">
        <v>627</v>
      </c>
      <c r="C14" s="311">
        <f>Bev.kiad.!M16</f>
        <v>0</v>
      </c>
      <c r="D14" s="316"/>
      <c r="E14" s="312">
        <f t="shared" ref="E14:E18" si="0">C14+D14</f>
        <v>0</v>
      </c>
      <c r="F14" s="319"/>
      <c r="G14" s="316"/>
      <c r="H14" s="316"/>
      <c r="I14" s="313">
        <f t="shared" ref="I14:I19" si="1">G14+H14</f>
        <v>0</v>
      </c>
      <c r="J14" s="731"/>
    </row>
    <row r="15" spans="1:11" ht="12.95" customHeight="1" x14ac:dyDescent="0.2">
      <c r="A15" s="314" t="s">
        <v>43</v>
      </c>
      <c r="B15" s="319"/>
      <c r="C15" s="316"/>
      <c r="D15" s="316"/>
      <c r="E15" s="312">
        <f t="shared" si="0"/>
        <v>0</v>
      </c>
      <c r="F15" s="319"/>
      <c r="G15" s="316"/>
      <c r="H15" s="316"/>
      <c r="I15" s="313">
        <f t="shared" si="1"/>
        <v>0</v>
      </c>
      <c r="J15" s="731"/>
    </row>
    <row r="16" spans="1:11" ht="12.95" customHeight="1" x14ac:dyDescent="0.2">
      <c r="A16" s="314" t="s">
        <v>45</v>
      </c>
      <c r="B16" s="320"/>
      <c r="C16" s="318"/>
      <c r="D16" s="318"/>
      <c r="E16" s="312">
        <f t="shared" si="0"/>
        <v>0</v>
      </c>
      <c r="F16" s="319"/>
      <c r="G16" s="316"/>
      <c r="H16" s="316"/>
      <c r="I16" s="313">
        <f t="shared" si="1"/>
        <v>0</v>
      </c>
      <c r="J16" s="731"/>
    </row>
    <row r="17" spans="1:10" ht="12.95" customHeight="1" x14ac:dyDescent="0.2">
      <c r="A17" s="314" t="s">
        <v>47</v>
      </c>
      <c r="B17" s="319"/>
      <c r="C17" s="316"/>
      <c r="D17" s="316"/>
      <c r="E17" s="312">
        <f t="shared" si="0"/>
        <v>0</v>
      </c>
      <c r="F17" s="319"/>
      <c r="G17" s="316"/>
      <c r="H17" s="316"/>
      <c r="I17" s="313">
        <f t="shared" si="1"/>
        <v>0</v>
      </c>
      <c r="J17" s="731"/>
    </row>
    <row r="18" spans="1:10" ht="12.95" customHeight="1" x14ac:dyDescent="0.2">
      <c r="A18" s="314" t="s">
        <v>49</v>
      </c>
      <c r="B18" s="319"/>
      <c r="C18" s="316"/>
      <c r="D18" s="316"/>
      <c r="E18" s="312">
        <f t="shared" si="0"/>
        <v>0</v>
      </c>
      <c r="F18" s="319"/>
      <c r="G18" s="316"/>
      <c r="H18" s="316"/>
      <c r="I18" s="313">
        <f t="shared" si="1"/>
        <v>0</v>
      </c>
      <c r="J18" s="731"/>
    </row>
    <row r="19" spans="1:10" ht="12.95" customHeight="1" thickBot="1" x14ac:dyDescent="0.25">
      <c r="A19" s="314" t="s">
        <v>51</v>
      </c>
      <c r="B19" s="321"/>
      <c r="C19" s="322"/>
      <c r="D19" s="322"/>
      <c r="E19" s="323"/>
      <c r="F19" s="319"/>
      <c r="G19" s="322"/>
      <c r="H19" s="322"/>
      <c r="I19" s="313">
        <f t="shared" si="1"/>
        <v>0</v>
      </c>
      <c r="J19" s="731"/>
    </row>
    <row r="20" spans="1:10" ht="16.5" thickBot="1" x14ac:dyDescent="0.25">
      <c r="A20" s="324" t="s">
        <v>53</v>
      </c>
      <c r="B20" s="325" t="s">
        <v>628</v>
      </c>
      <c r="C20" s="182">
        <f>C8+C9+C11+C12+C13+C15+C16+C17+C18+C19</f>
        <v>32880530</v>
      </c>
      <c r="D20" s="182">
        <f>D8+D9+D11+D12+D13+D15+D16+D17+D18+D19</f>
        <v>12316131</v>
      </c>
      <c r="E20" s="182">
        <f>E8+E9+E11+E12+E13+E15+E16+E17+E18+E19</f>
        <v>45196661</v>
      </c>
      <c r="F20" s="325" t="s">
        <v>629</v>
      </c>
      <c r="G20" s="182">
        <f>SUM(G8:G19)</f>
        <v>47493272</v>
      </c>
      <c r="H20" s="182">
        <f>SUM(H8:H19)</f>
        <v>5456292</v>
      </c>
      <c r="I20" s="184">
        <f>SUM(I8:I19)</f>
        <v>52949564</v>
      </c>
      <c r="J20" s="731"/>
    </row>
    <row r="21" spans="1:10" ht="12.95" customHeight="1" x14ac:dyDescent="0.2">
      <c r="A21" s="326" t="s">
        <v>55</v>
      </c>
      <c r="B21" s="327" t="s">
        <v>630</v>
      </c>
      <c r="C21" s="328">
        <f>+C22+C23+C24+C25</f>
        <v>25115751</v>
      </c>
      <c r="D21" s="328">
        <f>+D22+D23+D24+D25</f>
        <v>36157</v>
      </c>
      <c r="E21" s="328">
        <f>+E22+E23+E24+E25</f>
        <v>25151908</v>
      </c>
      <c r="F21" s="315" t="s">
        <v>631</v>
      </c>
      <c r="G21" s="329"/>
      <c r="H21" s="329"/>
      <c r="I21" s="330">
        <f>G21+H21</f>
        <v>0</v>
      </c>
      <c r="J21" s="731"/>
    </row>
    <row r="22" spans="1:10" ht="12.95" customHeight="1" x14ac:dyDescent="0.2">
      <c r="A22" s="331" t="s">
        <v>57</v>
      </c>
      <c r="B22" s="315" t="s">
        <v>632</v>
      </c>
      <c r="C22" s="316">
        <v>25115751</v>
      </c>
      <c r="D22" s="316">
        <v>36157</v>
      </c>
      <c r="E22" s="316">
        <f>SUM(C22:D22)</f>
        <v>25151908</v>
      </c>
      <c r="F22" s="315" t="s">
        <v>633</v>
      </c>
      <c r="G22" s="316"/>
      <c r="H22" s="316"/>
      <c r="I22" s="333">
        <f t="shared" ref="I22:I29" si="2">G22+H22</f>
        <v>0</v>
      </c>
      <c r="J22" s="731"/>
    </row>
    <row r="23" spans="1:10" ht="12.95" customHeight="1" x14ac:dyDescent="0.2">
      <c r="A23" s="331" t="s">
        <v>59</v>
      </c>
      <c r="B23" s="315" t="s">
        <v>634</v>
      </c>
      <c r="C23" s="316"/>
      <c r="D23" s="316"/>
      <c r="E23" s="332">
        <f>C23+D23</f>
        <v>0</v>
      </c>
      <c r="F23" s="315" t="s">
        <v>635</v>
      </c>
      <c r="G23" s="316"/>
      <c r="H23" s="316"/>
      <c r="I23" s="333">
        <f t="shared" si="2"/>
        <v>0</v>
      </c>
      <c r="J23" s="731"/>
    </row>
    <row r="24" spans="1:10" ht="12.95" customHeight="1" x14ac:dyDescent="0.2">
      <c r="A24" s="331" t="s">
        <v>61</v>
      </c>
      <c r="B24" s="315" t="s">
        <v>636</v>
      </c>
      <c r="C24" s="316"/>
      <c r="D24" s="316"/>
      <c r="E24" s="332">
        <f>C24+D24</f>
        <v>0</v>
      </c>
      <c r="F24" s="315" t="s">
        <v>637</v>
      </c>
      <c r="G24" s="316"/>
      <c r="H24" s="316"/>
      <c r="I24" s="333">
        <f t="shared" si="2"/>
        <v>0</v>
      </c>
      <c r="J24" s="731"/>
    </row>
    <row r="25" spans="1:10" ht="12.95" customHeight="1" x14ac:dyDescent="0.2">
      <c r="A25" s="331" t="s">
        <v>62</v>
      </c>
      <c r="B25" s="334" t="s">
        <v>638</v>
      </c>
      <c r="C25" s="316"/>
      <c r="D25" s="316"/>
      <c r="E25" s="332">
        <f>C25+D25</f>
        <v>0</v>
      </c>
      <c r="F25" s="327" t="s">
        <v>639</v>
      </c>
      <c r="G25" s="316"/>
      <c r="H25" s="316"/>
      <c r="I25" s="333">
        <f t="shared" si="2"/>
        <v>0</v>
      </c>
      <c r="J25" s="731"/>
    </row>
    <row r="26" spans="1:10" ht="12.95" customHeight="1" x14ac:dyDescent="0.2">
      <c r="A26" s="331" t="s">
        <v>64</v>
      </c>
      <c r="B26" s="315" t="s">
        <v>640</v>
      </c>
      <c r="C26" s="335">
        <f>+C27+C28</f>
        <v>0</v>
      </c>
      <c r="D26" s="335">
        <f>+D27+D28</f>
        <v>0</v>
      </c>
      <c r="E26" s="335">
        <f>+E27+E28</f>
        <v>0</v>
      </c>
      <c r="F26" s="315" t="s">
        <v>641</v>
      </c>
      <c r="G26" s="316"/>
      <c r="H26" s="316"/>
      <c r="I26" s="333">
        <f t="shared" si="2"/>
        <v>0</v>
      </c>
      <c r="J26" s="731"/>
    </row>
    <row r="27" spans="1:10" ht="12.95" customHeight="1" x14ac:dyDescent="0.2">
      <c r="A27" s="326" t="s">
        <v>66</v>
      </c>
      <c r="B27" s="327" t="s">
        <v>642</v>
      </c>
      <c r="C27" s="329"/>
      <c r="D27" s="329"/>
      <c r="E27" s="336">
        <f>C27+D27</f>
        <v>0</v>
      </c>
      <c r="F27" s="310" t="s">
        <v>377</v>
      </c>
      <c r="G27" s="329"/>
      <c r="H27" s="329"/>
      <c r="I27" s="330">
        <f t="shared" si="2"/>
        <v>0</v>
      </c>
      <c r="J27" s="731"/>
    </row>
    <row r="28" spans="1:10" ht="12.95" customHeight="1" x14ac:dyDescent="0.2">
      <c r="A28" s="331" t="s">
        <v>68</v>
      </c>
      <c r="B28" s="334" t="s">
        <v>643</v>
      </c>
      <c r="C28" s="316"/>
      <c r="D28" s="316"/>
      <c r="E28" s="332">
        <f>C28+D28</f>
        <v>0</v>
      </c>
      <c r="F28" s="315" t="s">
        <v>386</v>
      </c>
      <c r="G28" s="316"/>
      <c r="H28" s="316"/>
      <c r="I28" s="333">
        <f t="shared" si="2"/>
        <v>0</v>
      </c>
      <c r="J28" s="731"/>
    </row>
    <row r="29" spans="1:10" ht="12.95" customHeight="1" x14ac:dyDescent="0.2">
      <c r="A29" s="314" t="s">
        <v>70</v>
      </c>
      <c r="B29" s="315" t="s">
        <v>118</v>
      </c>
      <c r="C29" s="316">
        <f>Bev.kiad.!E80</f>
        <v>0</v>
      </c>
      <c r="D29" s="316">
        <f>Bev.kiad.!L81</f>
        <v>791652</v>
      </c>
      <c r="E29" s="316">
        <f>SUM(C29:D29)</f>
        <v>791652</v>
      </c>
      <c r="F29" s="315" t="s">
        <v>387</v>
      </c>
      <c r="G29" s="316"/>
      <c r="H29" s="316"/>
      <c r="I29" s="333">
        <f t="shared" si="2"/>
        <v>0</v>
      </c>
      <c r="J29" s="731"/>
    </row>
    <row r="30" spans="1:10" ht="12.95" customHeight="1" thickBot="1" x14ac:dyDescent="0.25">
      <c r="A30" s="337" t="s">
        <v>72</v>
      </c>
      <c r="B30" s="327" t="s">
        <v>644</v>
      </c>
      <c r="C30" s="329"/>
      <c r="D30" s="329"/>
      <c r="E30" s="336">
        <f>C30+D30</f>
        <v>0</v>
      </c>
      <c r="F30" s="338" t="s">
        <v>645</v>
      </c>
      <c r="G30" s="329">
        <f>Bev.kiad.!E148</f>
        <v>810178</v>
      </c>
      <c r="H30" s="329">
        <f>Bev.kiad.!L148</f>
        <v>128041</v>
      </c>
      <c r="I30" s="554">
        <f>Bev.kiad.!M148</f>
        <v>938219</v>
      </c>
      <c r="J30" s="731"/>
    </row>
    <row r="31" spans="1:10" ht="24" customHeight="1" thickBot="1" x14ac:dyDescent="0.25">
      <c r="A31" s="324" t="s">
        <v>646</v>
      </c>
      <c r="B31" s="325" t="s">
        <v>647</v>
      </c>
      <c r="C31" s="182">
        <f>+C21+C26+C29+C30</f>
        <v>25115751</v>
      </c>
      <c r="D31" s="182">
        <f>+D21+D26+D29+D30</f>
        <v>827809</v>
      </c>
      <c r="E31" s="183">
        <f>+E21+E26+E29+E30</f>
        <v>25943560</v>
      </c>
      <c r="F31" s="325" t="s">
        <v>648</v>
      </c>
      <c r="G31" s="182">
        <f>SUM(G21:G30)</f>
        <v>810178</v>
      </c>
      <c r="H31" s="182">
        <f>SUM(H21:H30)</f>
        <v>128041</v>
      </c>
      <c r="I31" s="184">
        <f>SUM(I21:I30)</f>
        <v>938219</v>
      </c>
      <c r="J31" s="731"/>
    </row>
    <row r="32" spans="1:10" ht="16.5" thickBot="1" x14ac:dyDescent="0.25">
      <c r="A32" s="324" t="s">
        <v>649</v>
      </c>
      <c r="B32" s="339" t="s">
        <v>650</v>
      </c>
      <c r="C32" s="340">
        <f>+C20+C31</f>
        <v>57996281</v>
      </c>
      <c r="D32" s="340">
        <f>+D20+D31</f>
        <v>13143940</v>
      </c>
      <c r="E32" s="341">
        <f>+E20+E31</f>
        <v>71140221</v>
      </c>
      <c r="F32" s="339" t="s">
        <v>651</v>
      </c>
      <c r="G32" s="340">
        <f>+G20+G31</f>
        <v>48303450</v>
      </c>
      <c r="H32" s="340">
        <f>+H20+H31</f>
        <v>5584333</v>
      </c>
      <c r="I32" s="341">
        <f>+I20+I31</f>
        <v>53887783</v>
      </c>
      <c r="J32" s="731"/>
    </row>
    <row r="33" spans="1:10" ht="16.5" thickBot="1" x14ac:dyDescent="0.25">
      <c r="A33" s="324" t="s">
        <v>652</v>
      </c>
      <c r="B33" s="339" t="s">
        <v>653</v>
      </c>
      <c r="C33" s="340">
        <f>IF(C20-G20&lt;0,G20-C20,"-")</f>
        <v>14612742</v>
      </c>
      <c r="D33" s="340" t="str">
        <f>IF(D20-H20&lt;0,H20-D20,"-")</f>
        <v>-</v>
      </c>
      <c r="E33" s="341">
        <f>IF(E20-I20&lt;0,I20-E20,"-")</f>
        <v>7752903</v>
      </c>
      <c r="F33" s="339" t="s">
        <v>654</v>
      </c>
      <c r="G33" s="340" t="str">
        <f>IF(C20-G20&gt;0,C20-G20,"-")</f>
        <v>-</v>
      </c>
      <c r="H33" s="340">
        <f>IF(D20-H20&gt;0,D20-H20,"-")</f>
        <v>6859839</v>
      </c>
      <c r="I33" s="341" t="str">
        <f>IF(E20-I20&gt;0,E20-I20,"-")</f>
        <v>-</v>
      </c>
      <c r="J33" s="731"/>
    </row>
    <row r="34" spans="1:10" ht="16.5" thickBot="1" x14ac:dyDescent="0.25">
      <c r="A34" s="324" t="s">
        <v>655</v>
      </c>
      <c r="B34" s="339" t="s">
        <v>656</v>
      </c>
      <c r="C34" s="340" t="str">
        <f>IF(C32-G32&lt;0,G32-C32,"-")</f>
        <v>-</v>
      </c>
      <c r="D34" s="340" t="str">
        <f>IF(D32-H32&lt;0,H32-D32,"-")</f>
        <v>-</v>
      </c>
      <c r="E34" s="340" t="str">
        <f>IF(E32-I32&lt;0,I32-E32,"-")</f>
        <v>-</v>
      </c>
      <c r="F34" s="339" t="s">
        <v>657</v>
      </c>
      <c r="G34" s="340">
        <f>IF(C32-G32&gt;0,C32-G32,"-")</f>
        <v>9692831</v>
      </c>
      <c r="H34" s="340">
        <f>IF(D32-H32&gt;0,D32-H32,"-")</f>
        <v>7559607</v>
      </c>
      <c r="I34" s="342">
        <f>IF(E32-I32&gt;0,E32-I32,"-")</f>
        <v>17252438</v>
      </c>
      <c r="J34" s="731"/>
    </row>
    <row r="35" spans="1:10" ht="18.75" x14ac:dyDescent="0.2">
      <c r="B35" s="734"/>
      <c r="C35" s="734"/>
      <c r="D35" s="734"/>
      <c r="E35" s="734"/>
      <c r="F35" s="734"/>
    </row>
  </sheetData>
  <mergeCells count="4">
    <mergeCell ref="J3:J34"/>
    <mergeCell ref="A5:A6"/>
    <mergeCell ref="B35:F35"/>
    <mergeCell ref="A1:I1"/>
  </mergeCells>
  <pageMargins left="0.7" right="0.7" top="0.75" bottom="0.75" header="0.3" footer="0.3"/>
  <pageSetup paperSize="9" scale="64" orientation="landscape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5"/>
  <sheetViews>
    <sheetView tabSelected="1" view="pageBreakPreview" zoomScale="85" zoomScaleNormal="100" zoomScaleSheetLayoutView="85" workbookViewId="0">
      <selection sqref="A1:O1"/>
    </sheetView>
  </sheetViews>
  <sheetFormatPr defaultRowHeight="15" x14ac:dyDescent="0.2"/>
  <cols>
    <col min="1" max="1" width="4.5546875" style="225" customWidth="1"/>
    <col min="2" max="2" width="42.109375" style="228" customWidth="1"/>
    <col min="3" max="5" width="13.21875" style="225" customWidth="1"/>
    <col min="6" max="6" width="42.109375" style="225" customWidth="1"/>
    <col min="7" max="9" width="13.21875" style="225" customWidth="1"/>
    <col min="10" max="10" width="3.21875" style="225" customWidth="1"/>
    <col min="11" max="256" width="8.88671875" style="225"/>
    <col min="257" max="257" width="4.5546875" style="225" customWidth="1"/>
    <col min="258" max="258" width="33.21875" style="225" customWidth="1"/>
    <col min="259" max="261" width="10.33203125" style="225" customWidth="1"/>
    <col min="262" max="262" width="33.21875" style="225" customWidth="1"/>
    <col min="263" max="265" width="10.33203125" style="225" customWidth="1"/>
    <col min="266" max="266" width="3.21875" style="225" customWidth="1"/>
    <col min="267" max="512" width="8.88671875" style="225"/>
    <col min="513" max="513" width="4.5546875" style="225" customWidth="1"/>
    <col min="514" max="514" width="33.21875" style="225" customWidth="1"/>
    <col min="515" max="517" width="10.33203125" style="225" customWidth="1"/>
    <col min="518" max="518" width="33.21875" style="225" customWidth="1"/>
    <col min="519" max="521" width="10.33203125" style="225" customWidth="1"/>
    <col min="522" max="522" width="3.21875" style="225" customWidth="1"/>
    <col min="523" max="768" width="8.88671875" style="225"/>
    <col min="769" max="769" width="4.5546875" style="225" customWidth="1"/>
    <col min="770" max="770" width="33.21875" style="225" customWidth="1"/>
    <col min="771" max="773" width="10.33203125" style="225" customWidth="1"/>
    <col min="774" max="774" width="33.21875" style="225" customWidth="1"/>
    <col min="775" max="777" width="10.33203125" style="225" customWidth="1"/>
    <col min="778" max="778" width="3.21875" style="225" customWidth="1"/>
    <col min="779" max="1024" width="8.88671875" style="225"/>
    <col min="1025" max="1025" width="4.5546875" style="225" customWidth="1"/>
    <col min="1026" max="1026" width="33.21875" style="225" customWidth="1"/>
    <col min="1027" max="1029" width="10.33203125" style="225" customWidth="1"/>
    <col min="1030" max="1030" width="33.21875" style="225" customWidth="1"/>
    <col min="1031" max="1033" width="10.33203125" style="225" customWidth="1"/>
    <col min="1034" max="1034" width="3.21875" style="225" customWidth="1"/>
    <col min="1035" max="1280" width="8.88671875" style="225"/>
    <col min="1281" max="1281" width="4.5546875" style="225" customWidth="1"/>
    <col min="1282" max="1282" width="33.21875" style="225" customWidth="1"/>
    <col min="1283" max="1285" width="10.33203125" style="225" customWidth="1"/>
    <col min="1286" max="1286" width="33.21875" style="225" customWidth="1"/>
    <col min="1287" max="1289" width="10.33203125" style="225" customWidth="1"/>
    <col min="1290" max="1290" width="3.21875" style="225" customWidth="1"/>
    <col min="1291" max="1536" width="8.88671875" style="225"/>
    <col min="1537" max="1537" width="4.5546875" style="225" customWidth="1"/>
    <col min="1538" max="1538" width="33.21875" style="225" customWidth="1"/>
    <col min="1539" max="1541" width="10.33203125" style="225" customWidth="1"/>
    <col min="1542" max="1542" width="33.21875" style="225" customWidth="1"/>
    <col min="1543" max="1545" width="10.33203125" style="225" customWidth="1"/>
    <col min="1546" max="1546" width="3.21875" style="225" customWidth="1"/>
    <col min="1547" max="1792" width="8.88671875" style="225"/>
    <col min="1793" max="1793" width="4.5546875" style="225" customWidth="1"/>
    <col min="1794" max="1794" width="33.21875" style="225" customWidth="1"/>
    <col min="1795" max="1797" width="10.33203125" style="225" customWidth="1"/>
    <col min="1798" max="1798" width="33.21875" style="225" customWidth="1"/>
    <col min="1799" max="1801" width="10.33203125" style="225" customWidth="1"/>
    <col min="1802" max="1802" width="3.21875" style="225" customWidth="1"/>
    <col min="1803" max="2048" width="8.88671875" style="225"/>
    <col min="2049" max="2049" width="4.5546875" style="225" customWidth="1"/>
    <col min="2050" max="2050" width="33.21875" style="225" customWidth="1"/>
    <col min="2051" max="2053" width="10.33203125" style="225" customWidth="1"/>
    <col min="2054" max="2054" width="33.21875" style="225" customWidth="1"/>
    <col min="2055" max="2057" width="10.33203125" style="225" customWidth="1"/>
    <col min="2058" max="2058" width="3.21875" style="225" customWidth="1"/>
    <col min="2059" max="2304" width="8.88671875" style="225"/>
    <col min="2305" max="2305" width="4.5546875" style="225" customWidth="1"/>
    <col min="2306" max="2306" width="33.21875" style="225" customWidth="1"/>
    <col min="2307" max="2309" width="10.33203125" style="225" customWidth="1"/>
    <col min="2310" max="2310" width="33.21875" style="225" customWidth="1"/>
    <col min="2311" max="2313" width="10.33203125" style="225" customWidth="1"/>
    <col min="2314" max="2314" width="3.21875" style="225" customWidth="1"/>
    <col min="2315" max="2560" width="8.88671875" style="225"/>
    <col min="2561" max="2561" width="4.5546875" style="225" customWidth="1"/>
    <col min="2562" max="2562" width="33.21875" style="225" customWidth="1"/>
    <col min="2563" max="2565" width="10.33203125" style="225" customWidth="1"/>
    <col min="2566" max="2566" width="33.21875" style="225" customWidth="1"/>
    <col min="2567" max="2569" width="10.33203125" style="225" customWidth="1"/>
    <col min="2570" max="2570" width="3.21875" style="225" customWidth="1"/>
    <col min="2571" max="2816" width="8.88671875" style="225"/>
    <col min="2817" max="2817" width="4.5546875" style="225" customWidth="1"/>
    <col min="2818" max="2818" width="33.21875" style="225" customWidth="1"/>
    <col min="2819" max="2821" width="10.33203125" style="225" customWidth="1"/>
    <col min="2822" max="2822" width="33.21875" style="225" customWidth="1"/>
    <col min="2823" max="2825" width="10.33203125" style="225" customWidth="1"/>
    <col min="2826" max="2826" width="3.21875" style="225" customWidth="1"/>
    <col min="2827" max="3072" width="8.88671875" style="225"/>
    <col min="3073" max="3073" width="4.5546875" style="225" customWidth="1"/>
    <col min="3074" max="3074" width="33.21875" style="225" customWidth="1"/>
    <col min="3075" max="3077" width="10.33203125" style="225" customWidth="1"/>
    <col min="3078" max="3078" width="33.21875" style="225" customWidth="1"/>
    <col min="3079" max="3081" width="10.33203125" style="225" customWidth="1"/>
    <col min="3082" max="3082" width="3.21875" style="225" customWidth="1"/>
    <col min="3083" max="3328" width="8.88671875" style="225"/>
    <col min="3329" max="3329" width="4.5546875" style="225" customWidth="1"/>
    <col min="3330" max="3330" width="33.21875" style="225" customWidth="1"/>
    <col min="3331" max="3333" width="10.33203125" style="225" customWidth="1"/>
    <col min="3334" max="3334" width="33.21875" style="225" customWidth="1"/>
    <col min="3335" max="3337" width="10.33203125" style="225" customWidth="1"/>
    <col min="3338" max="3338" width="3.21875" style="225" customWidth="1"/>
    <col min="3339" max="3584" width="8.88671875" style="225"/>
    <col min="3585" max="3585" width="4.5546875" style="225" customWidth="1"/>
    <col min="3586" max="3586" width="33.21875" style="225" customWidth="1"/>
    <col min="3587" max="3589" width="10.33203125" style="225" customWidth="1"/>
    <col min="3590" max="3590" width="33.21875" style="225" customWidth="1"/>
    <col min="3591" max="3593" width="10.33203125" style="225" customWidth="1"/>
    <col min="3594" max="3594" width="3.21875" style="225" customWidth="1"/>
    <col min="3595" max="3840" width="8.88671875" style="225"/>
    <col min="3841" max="3841" width="4.5546875" style="225" customWidth="1"/>
    <col min="3842" max="3842" width="33.21875" style="225" customWidth="1"/>
    <col min="3843" max="3845" width="10.33203125" style="225" customWidth="1"/>
    <col min="3846" max="3846" width="33.21875" style="225" customWidth="1"/>
    <col min="3847" max="3849" width="10.33203125" style="225" customWidth="1"/>
    <col min="3850" max="3850" width="3.21875" style="225" customWidth="1"/>
    <col min="3851" max="4096" width="8.88671875" style="225"/>
    <col min="4097" max="4097" width="4.5546875" style="225" customWidth="1"/>
    <col min="4098" max="4098" width="33.21875" style="225" customWidth="1"/>
    <col min="4099" max="4101" width="10.33203125" style="225" customWidth="1"/>
    <col min="4102" max="4102" width="33.21875" style="225" customWidth="1"/>
    <col min="4103" max="4105" width="10.33203125" style="225" customWidth="1"/>
    <col min="4106" max="4106" width="3.21875" style="225" customWidth="1"/>
    <col min="4107" max="4352" width="8.88671875" style="225"/>
    <col min="4353" max="4353" width="4.5546875" style="225" customWidth="1"/>
    <col min="4354" max="4354" width="33.21875" style="225" customWidth="1"/>
    <col min="4355" max="4357" width="10.33203125" style="225" customWidth="1"/>
    <col min="4358" max="4358" width="33.21875" style="225" customWidth="1"/>
    <col min="4359" max="4361" width="10.33203125" style="225" customWidth="1"/>
    <col min="4362" max="4362" width="3.21875" style="225" customWidth="1"/>
    <col min="4363" max="4608" width="8.88671875" style="225"/>
    <col min="4609" max="4609" width="4.5546875" style="225" customWidth="1"/>
    <col min="4610" max="4610" width="33.21875" style="225" customWidth="1"/>
    <col min="4611" max="4613" width="10.33203125" style="225" customWidth="1"/>
    <col min="4614" max="4614" width="33.21875" style="225" customWidth="1"/>
    <col min="4615" max="4617" width="10.33203125" style="225" customWidth="1"/>
    <col min="4618" max="4618" width="3.21875" style="225" customWidth="1"/>
    <col min="4619" max="4864" width="8.88671875" style="225"/>
    <col min="4865" max="4865" width="4.5546875" style="225" customWidth="1"/>
    <col min="4866" max="4866" width="33.21875" style="225" customWidth="1"/>
    <col min="4867" max="4869" width="10.33203125" style="225" customWidth="1"/>
    <col min="4870" max="4870" width="33.21875" style="225" customWidth="1"/>
    <col min="4871" max="4873" width="10.33203125" style="225" customWidth="1"/>
    <col min="4874" max="4874" width="3.21875" style="225" customWidth="1"/>
    <col min="4875" max="5120" width="8.88671875" style="225"/>
    <col min="5121" max="5121" width="4.5546875" style="225" customWidth="1"/>
    <col min="5122" max="5122" width="33.21875" style="225" customWidth="1"/>
    <col min="5123" max="5125" width="10.33203125" style="225" customWidth="1"/>
    <col min="5126" max="5126" width="33.21875" style="225" customWidth="1"/>
    <col min="5127" max="5129" width="10.33203125" style="225" customWidth="1"/>
    <col min="5130" max="5130" width="3.21875" style="225" customWidth="1"/>
    <col min="5131" max="5376" width="8.88671875" style="225"/>
    <col min="5377" max="5377" width="4.5546875" style="225" customWidth="1"/>
    <col min="5378" max="5378" width="33.21875" style="225" customWidth="1"/>
    <col min="5379" max="5381" width="10.33203125" style="225" customWidth="1"/>
    <col min="5382" max="5382" width="33.21875" style="225" customWidth="1"/>
    <col min="5383" max="5385" width="10.33203125" style="225" customWidth="1"/>
    <col min="5386" max="5386" width="3.21875" style="225" customWidth="1"/>
    <col min="5387" max="5632" width="8.88671875" style="225"/>
    <col min="5633" max="5633" width="4.5546875" style="225" customWidth="1"/>
    <col min="5634" max="5634" width="33.21875" style="225" customWidth="1"/>
    <col min="5635" max="5637" width="10.33203125" style="225" customWidth="1"/>
    <col min="5638" max="5638" width="33.21875" style="225" customWidth="1"/>
    <col min="5639" max="5641" width="10.33203125" style="225" customWidth="1"/>
    <col min="5642" max="5642" width="3.21875" style="225" customWidth="1"/>
    <col min="5643" max="5888" width="8.88671875" style="225"/>
    <col min="5889" max="5889" width="4.5546875" style="225" customWidth="1"/>
    <col min="5890" max="5890" width="33.21875" style="225" customWidth="1"/>
    <col min="5891" max="5893" width="10.33203125" style="225" customWidth="1"/>
    <col min="5894" max="5894" width="33.21875" style="225" customWidth="1"/>
    <col min="5895" max="5897" width="10.33203125" style="225" customWidth="1"/>
    <col min="5898" max="5898" width="3.21875" style="225" customWidth="1"/>
    <col min="5899" max="6144" width="8.88671875" style="225"/>
    <col min="6145" max="6145" width="4.5546875" style="225" customWidth="1"/>
    <col min="6146" max="6146" width="33.21875" style="225" customWidth="1"/>
    <col min="6147" max="6149" width="10.33203125" style="225" customWidth="1"/>
    <col min="6150" max="6150" width="33.21875" style="225" customWidth="1"/>
    <col min="6151" max="6153" width="10.33203125" style="225" customWidth="1"/>
    <col min="6154" max="6154" width="3.21875" style="225" customWidth="1"/>
    <col min="6155" max="6400" width="8.88671875" style="225"/>
    <col min="6401" max="6401" width="4.5546875" style="225" customWidth="1"/>
    <col min="6402" max="6402" width="33.21875" style="225" customWidth="1"/>
    <col min="6403" max="6405" width="10.33203125" style="225" customWidth="1"/>
    <col min="6406" max="6406" width="33.21875" style="225" customWidth="1"/>
    <col min="6407" max="6409" width="10.33203125" style="225" customWidth="1"/>
    <col min="6410" max="6410" width="3.21875" style="225" customWidth="1"/>
    <col min="6411" max="6656" width="8.88671875" style="225"/>
    <col min="6657" max="6657" width="4.5546875" style="225" customWidth="1"/>
    <col min="6658" max="6658" width="33.21875" style="225" customWidth="1"/>
    <col min="6659" max="6661" width="10.33203125" style="225" customWidth="1"/>
    <col min="6662" max="6662" width="33.21875" style="225" customWidth="1"/>
    <col min="6663" max="6665" width="10.33203125" style="225" customWidth="1"/>
    <col min="6666" max="6666" width="3.21875" style="225" customWidth="1"/>
    <col min="6667" max="6912" width="8.88671875" style="225"/>
    <col min="6913" max="6913" width="4.5546875" style="225" customWidth="1"/>
    <col min="6914" max="6914" width="33.21875" style="225" customWidth="1"/>
    <col min="6915" max="6917" width="10.33203125" style="225" customWidth="1"/>
    <col min="6918" max="6918" width="33.21875" style="225" customWidth="1"/>
    <col min="6919" max="6921" width="10.33203125" style="225" customWidth="1"/>
    <col min="6922" max="6922" width="3.21875" style="225" customWidth="1"/>
    <col min="6923" max="7168" width="8.88671875" style="225"/>
    <col min="7169" max="7169" width="4.5546875" style="225" customWidth="1"/>
    <col min="7170" max="7170" width="33.21875" style="225" customWidth="1"/>
    <col min="7171" max="7173" width="10.33203125" style="225" customWidth="1"/>
    <col min="7174" max="7174" width="33.21875" style="225" customWidth="1"/>
    <col min="7175" max="7177" width="10.33203125" style="225" customWidth="1"/>
    <col min="7178" max="7178" width="3.21875" style="225" customWidth="1"/>
    <col min="7179" max="7424" width="8.88671875" style="225"/>
    <col min="7425" max="7425" width="4.5546875" style="225" customWidth="1"/>
    <col min="7426" max="7426" width="33.21875" style="225" customWidth="1"/>
    <col min="7427" max="7429" width="10.33203125" style="225" customWidth="1"/>
    <col min="7430" max="7430" width="33.21875" style="225" customWidth="1"/>
    <col min="7431" max="7433" width="10.33203125" style="225" customWidth="1"/>
    <col min="7434" max="7434" width="3.21875" style="225" customWidth="1"/>
    <col min="7435" max="7680" width="8.88671875" style="225"/>
    <col min="7681" max="7681" width="4.5546875" style="225" customWidth="1"/>
    <col min="7682" max="7682" width="33.21875" style="225" customWidth="1"/>
    <col min="7683" max="7685" width="10.33203125" style="225" customWidth="1"/>
    <col min="7686" max="7686" width="33.21875" style="225" customWidth="1"/>
    <col min="7687" max="7689" width="10.33203125" style="225" customWidth="1"/>
    <col min="7690" max="7690" width="3.21875" style="225" customWidth="1"/>
    <col min="7691" max="7936" width="8.88671875" style="225"/>
    <col min="7937" max="7937" width="4.5546875" style="225" customWidth="1"/>
    <col min="7938" max="7938" width="33.21875" style="225" customWidth="1"/>
    <col min="7939" max="7941" width="10.33203125" style="225" customWidth="1"/>
    <col min="7942" max="7942" width="33.21875" style="225" customWidth="1"/>
    <col min="7943" max="7945" width="10.33203125" style="225" customWidth="1"/>
    <col min="7946" max="7946" width="3.21875" style="225" customWidth="1"/>
    <col min="7947" max="8192" width="8.88671875" style="225"/>
    <col min="8193" max="8193" width="4.5546875" style="225" customWidth="1"/>
    <col min="8194" max="8194" width="33.21875" style="225" customWidth="1"/>
    <col min="8195" max="8197" width="10.33203125" style="225" customWidth="1"/>
    <col min="8198" max="8198" width="33.21875" style="225" customWidth="1"/>
    <col min="8199" max="8201" width="10.33203125" style="225" customWidth="1"/>
    <col min="8202" max="8202" width="3.21875" style="225" customWidth="1"/>
    <col min="8203" max="8448" width="8.88671875" style="225"/>
    <col min="8449" max="8449" width="4.5546875" style="225" customWidth="1"/>
    <col min="8450" max="8450" width="33.21875" style="225" customWidth="1"/>
    <col min="8451" max="8453" width="10.33203125" style="225" customWidth="1"/>
    <col min="8454" max="8454" width="33.21875" style="225" customWidth="1"/>
    <col min="8455" max="8457" width="10.33203125" style="225" customWidth="1"/>
    <col min="8458" max="8458" width="3.21875" style="225" customWidth="1"/>
    <col min="8459" max="8704" width="8.88671875" style="225"/>
    <col min="8705" max="8705" width="4.5546875" style="225" customWidth="1"/>
    <col min="8706" max="8706" width="33.21875" style="225" customWidth="1"/>
    <col min="8707" max="8709" width="10.33203125" style="225" customWidth="1"/>
    <col min="8710" max="8710" width="33.21875" style="225" customWidth="1"/>
    <col min="8711" max="8713" width="10.33203125" style="225" customWidth="1"/>
    <col min="8714" max="8714" width="3.21875" style="225" customWidth="1"/>
    <col min="8715" max="8960" width="8.88671875" style="225"/>
    <col min="8961" max="8961" width="4.5546875" style="225" customWidth="1"/>
    <col min="8962" max="8962" width="33.21875" style="225" customWidth="1"/>
    <col min="8963" max="8965" width="10.33203125" style="225" customWidth="1"/>
    <col min="8966" max="8966" width="33.21875" style="225" customWidth="1"/>
    <col min="8967" max="8969" width="10.33203125" style="225" customWidth="1"/>
    <col min="8970" max="8970" width="3.21875" style="225" customWidth="1"/>
    <col min="8971" max="9216" width="8.88671875" style="225"/>
    <col min="9217" max="9217" width="4.5546875" style="225" customWidth="1"/>
    <col min="9218" max="9218" width="33.21875" style="225" customWidth="1"/>
    <col min="9219" max="9221" width="10.33203125" style="225" customWidth="1"/>
    <col min="9222" max="9222" width="33.21875" style="225" customWidth="1"/>
    <col min="9223" max="9225" width="10.33203125" style="225" customWidth="1"/>
    <col min="9226" max="9226" width="3.21875" style="225" customWidth="1"/>
    <col min="9227" max="9472" width="8.88671875" style="225"/>
    <col min="9473" max="9473" width="4.5546875" style="225" customWidth="1"/>
    <col min="9474" max="9474" width="33.21875" style="225" customWidth="1"/>
    <col min="9475" max="9477" width="10.33203125" style="225" customWidth="1"/>
    <col min="9478" max="9478" width="33.21875" style="225" customWidth="1"/>
    <col min="9479" max="9481" width="10.33203125" style="225" customWidth="1"/>
    <col min="9482" max="9482" width="3.21875" style="225" customWidth="1"/>
    <col min="9483" max="9728" width="8.88671875" style="225"/>
    <col min="9729" max="9729" width="4.5546875" style="225" customWidth="1"/>
    <col min="9730" max="9730" width="33.21875" style="225" customWidth="1"/>
    <col min="9731" max="9733" width="10.33203125" style="225" customWidth="1"/>
    <col min="9734" max="9734" width="33.21875" style="225" customWidth="1"/>
    <col min="9735" max="9737" width="10.33203125" style="225" customWidth="1"/>
    <col min="9738" max="9738" width="3.21875" style="225" customWidth="1"/>
    <col min="9739" max="9984" width="8.88671875" style="225"/>
    <col min="9985" max="9985" width="4.5546875" style="225" customWidth="1"/>
    <col min="9986" max="9986" width="33.21875" style="225" customWidth="1"/>
    <col min="9987" max="9989" width="10.33203125" style="225" customWidth="1"/>
    <col min="9990" max="9990" width="33.21875" style="225" customWidth="1"/>
    <col min="9991" max="9993" width="10.33203125" style="225" customWidth="1"/>
    <col min="9994" max="9994" width="3.21875" style="225" customWidth="1"/>
    <col min="9995" max="10240" width="8.88671875" style="225"/>
    <col min="10241" max="10241" width="4.5546875" style="225" customWidth="1"/>
    <col min="10242" max="10242" width="33.21875" style="225" customWidth="1"/>
    <col min="10243" max="10245" width="10.33203125" style="225" customWidth="1"/>
    <col min="10246" max="10246" width="33.21875" style="225" customWidth="1"/>
    <col min="10247" max="10249" width="10.33203125" style="225" customWidth="1"/>
    <col min="10250" max="10250" width="3.21875" style="225" customWidth="1"/>
    <col min="10251" max="10496" width="8.88671875" style="225"/>
    <col min="10497" max="10497" width="4.5546875" style="225" customWidth="1"/>
    <col min="10498" max="10498" width="33.21875" style="225" customWidth="1"/>
    <col min="10499" max="10501" width="10.33203125" style="225" customWidth="1"/>
    <col min="10502" max="10502" width="33.21875" style="225" customWidth="1"/>
    <col min="10503" max="10505" width="10.33203125" style="225" customWidth="1"/>
    <col min="10506" max="10506" width="3.21875" style="225" customWidth="1"/>
    <col min="10507" max="10752" width="8.88671875" style="225"/>
    <col min="10753" max="10753" width="4.5546875" style="225" customWidth="1"/>
    <col min="10754" max="10754" width="33.21875" style="225" customWidth="1"/>
    <col min="10755" max="10757" width="10.33203125" style="225" customWidth="1"/>
    <col min="10758" max="10758" width="33.21875" style="225" customWidth="1"/>
    <col min="10759" max="10761" width="10.33203125" style="225" customWidth="1"/>
    <col min="10762" max="10762" width="3.21875" style="225" customWidth="1"/>
    <col min="10763" max="11008" width="8.88671875" style="225"/>
    <col min="11009" max="11009" width="4.5546875" style="225" customWidth="1"/>
    <col min="11010" max="11010" width="33.21875" style="225" customWidth="1"/>
    <col min="11011" max="11013" width="10.33203125" style="225" customWidth="1"/>
    <col min="11014" max="11014" width="33.21875" style="225" customWidth="1"/>
    <col min="11015" max="11017" width="10.33203125" style="225" customWidth="1"/>
    <col min="11018" max="11018" width="3.21875" style="225" customWidth="1"/>
    <col min="11019" max="11264" width="8.88671875" style="225"/>
    <col min="11265" max="11265" width="4.5546875" style="225" customWidth="1"/>
    <col min="11266" max="11266" width="33.21875" style="225" customWidth="1"/>
    <col min="11267" max="11269" width="10.33203125" style="225" customWidth="1"/>
    <col min="11270" max="11270" width="33.21875" style="225" customWidth="1"/>
    <col min="11271" max="11273" width="10.33203125" style="225" customWidth="1"/>
    <col min="11274" max="11274" width="3.21875" style="225" customWidth="1"/>
    <col min="11275" max="11520" width="8.88671875" style="225"/>
    <col min="11521" max="11521" width="4.5546875" style="225" customWidth="1"/>
    <col min="11522" max="11522" width="33.21875" style="225" customWidth="1"/>
    <col min="11523" max="11525" width="10.33203125" style="225" customWidth="1"/>
    <col min="11526" max="11526" width="33.21875" style="225" customWidth="1"/>
    <col min="11527" max="11529" width="10.33203125" style="225" customWidth="1"/>
    <col min="11530" max="11530" width="3.21875" style="225" customWidth="1"/>
    <col min="11531" max="11776" width="8.88671875" style="225"/>
    <col min="11777" max="11777" width="4.5546875" style="225" customWidth="1"/>
    <col min="11778" max="11778" width="33.21875" style="225" customWidth="1"/>
    <col min="11779" max="11781" width="10.33203125" style="225" customWidth="1"/>
    <col min="11782" max="11782" width="33.21875" style="225" customWidth="1"/>
    <col min="11783" max="11785" width="10.33203125" style="225" customWidth="1"/>
    <col min="11786" max="11786" width="3.21875" style="225" customWidth="1"/>
    <col min="11787" max="12032" width="8.88671875" style="225"/>
    <col min="12033" max="12033" width="4.5546875" style="225" customWidth="1"/>
    <col min="12034" max="12034" width="33.21875" style="225" customWidth="1"/>
    <col min="12035" max="12037" width="10.33203125" style="225" customWidth="1"/>
    <col min="12038" max="12038" width="33.21875" style="225" customWidth="1"/>
    <col min="12039" max="12041" width="10.33203125" style="225" customWidth="1"/>
    <col min="12042" max="12042" width="3.21875" style="225" customWidth="1"/>
    <col min="12043" max="12288" width="8.88671875" style="225"/>
    <col min="12289" max="12289" width="4.5546875" style="225" customWidth="1"/>
    <col min="12290" max="12290" width="33.21875" style="225" customWidth="1"/>
    <col min="12291" max="12293" width="10.33203125" style="225" customWidth="1"/>
    <col min="12294" max="12294" width="33.21875" style="225" customWidth="1"/>
    <col min="12295" max="12297" width="10.33203125" style="225" customWidth="1"/>
    <col min="12298" max="12298" width="3.21875" style="225" customWidth="1"/>
    <col min="12299" max="12544" width="8.88671875" style="225"/>
    <col min="12545" max="12545" width="4.5546875" style="225" customWidth="1"/>
    <col min="12546" max="12546" width="33.21875" style="225" customWidth="1"/>
    <col min="12547" max="12549" width="10.33203125" style="225" customWidth="1"/>
    <col min="12550" max="12550" width="33.21875" style="225" customWidth="1"/>
    <col min="12551" max="12553" width="10.33203125" style="225" customWidth="1"/>
    <col min="12554" max="12554" width="3.21875" style="225" customWidth="1"/>
    <col min="12555" max="12800" width="8.88671875" style="225"/>
    <col min="12801" max="12801" width="4.5546875" style="225" customWidth="1"/>
    <col min="12802" max="12802" width="33.21875" style="225" customWidth="1"/>
    <col min="12803" max="12805" width="10.33203125" style="225" customWidth="1"/>
    <col min="12806" max="12806" width="33.21875" style="225" customWidth="1"/>
    <col min="12807" max="12809" width="10.33203125" style="225" customWidth="1"/>
    <col min="12810" max="12810" width="3.21875" style="225" customWidth="1"/>
    <col min="12811" max="13056" width="8.88671875" style="225"/>
    <col min="13057" max="13057" width="4.5546875" style="225" customWidth="1"/>
    <col min="13058" max="13058" width="33.21875" style="225" customWidth="1"/>
    <col min="13059" max="13061" width="10.33203125" style="225" customWidth="1"/>
    <col min="13062" max="13062" width="33.21875" style="225" customWidth="1"/>
    <col min="13063" max="13065" width="10.33203125" style="225" customWidth="1"/>
    <col min="13066" max="13066" width="3.21875" style="225" customWidth="1"/>
    <col min="13067" max="13312" width="8.88671875" style="225"/>
    <col min="13313" max="13313" width="4.5546875" style="225" customWidth="1"/>
    <col min="13314" max="13314" width="33.21875" style="225" customWidth="1"/>
    <col min="13315" max="13317" width="10.33203125" style="225" customWidth="1"/>
    <col min="13318" max="13318" width="33.21875" style="225" customWidth="1"/>
    <col min="13319" max="13321" width="10.33203125" style="225" customWidth="1"/>
    <col min="13322" max="13322" width="3.21875" style="225" customWidth="1"/>
    <col min="13323" max="13568" width="8.88671875" style="225"/>
    <col min="13569" max="13569" width="4.5546875" style="225" customWidth="1"/>
    <col min="13570" max="13570" width="33.21875" style="225" customWidth="1"/>
    <col min="13571" max="13573" width="10.33203125" style="225" customWidth="1"/>
    <col min="13574" max="13574" width="33.21875" style="225" customWidth="1"/>
    <col min="13575" max="13577" width="10.33203125" style="225" customWidth="1"/>
    <col min="13578" max="13578" width="3.21875" style="225" customWidth="1"/>
    <col min="13579" max="13824" width="8.88671875" style="225"/>
    <col min="13825" max="13825" width="4.5546875" style="225" customWidth="1"/>
    <col min="13826" max="13826" width="33.21875" style="225" customWidth="1"/>
    <col min="13827" max="13829" width="10.33203125" style="225" customWidth="1"/>
    <col min="13830" max="13830" width="33.21875" style="225" customWidth="1"/>
    <col min="13831" max="13833" width="10.33203125" style="225" customWidth="1"/>
    <col min="13834" max="13834" width="3.21875" style="225" customWidth="1"/>
    <col min="13835" max="14080" width="8.88671875" style="225"/>
    <col min="14081" max="14081" width="4.5546875" style="225" customWidth="1"/>
    <col min="14082" max="14082" width="33.21875" style="225" customWidth="1"/>
    <col min="14083" max="14085" width="10.33203125" style="225" customWidth="1"/>
    <col min="14086" max="14086" width="33.21875" style="225" customWidth="1"/>
    <col min="14087" max="14089" width="10.33203125" style="225" customWidth="1"/>
    <col min="14090" max="14090" width="3.21875" style="225" customWidth="1"/>
    <col min="14091" max="14336" width="8.88671875" style="225"/>
    <col min="14337" max="14337" width="4.5546875" style="225" customWidth="1"/>
    <col min="14338" max="14338" width="33.21875" style="225" customWidth="1"/>
    <col min="14339" max="14341" width="10.33203125" style="225" customWidth="1"/>
    <col min="14342" max="14342" width="33.21875" style="225" customWidth="1"/>
    <col min="14343" max="14345" width="10.33203125" style="225" customWidth="1"/>
    <col min="14346" max="14346" width="3.21875" style="225" customWidth="1"/>
    <col min="14347" max="14592" width="8.88671875" style="225"/>
    <col min="14593" max="14593" width="4.5546875" style="225" customWidth="1"/>
    <col min="14594" max="14594" width="33.21875" style="225" customWidth="1"/>
    <col min="14595" max="14597" width="10.33203125" style="225" customWidth="1"/>
    <col min="14598" max="14598" width="33.21875" style="225" customWidth="1"/>
    <col min="14599" max="14601" width="10.33203125" style="225" customWidth="1"/>
    <col min="14602" max="14602" width="3.21875" style="225" customWidth="1"/>
    <col min="14603" max="14848" width="8.88671875" style="225"/>
    <col min="14849" max="14849" width="4.5546875" style="225" customWidth="1"/>
    <col min="14850" max="14850" width="33.21875" style="225" customWidth="1"/>
    <col min="14851" max="14853" width="10.33203125" style="225" customWidth="1"/>
    <col min="14854" max="14854" width="33.21875" style="225" customWidth="1"/>
    <col min="14855" max="14857" width="10.33203125" style="225" customWidth="1"/>
    <col min="14858" max="14858" width="3.21875" style="225" customWidth="1"/>
    <col min="14859" max="15104" width="8.88671875" style="225"/>
    <col min="15105" max="15105" width="4.5546875" style="225" customWidth="1"/>
    <col min="15106" max="15106" width="33.21875" style="225" customWidth="1"/>
    <col min="15107" max="15109" width="10.33203125" style="225" customWidth="1"/>
    <col min="15110" max="15110" width="33.21875" style="225" customWidth="1"/>
    <col min="15111" max="15113" width="10.33203125" style="225" customWidth="1"/>
    <col min="15114" max="15114" width="3.21875" style="225" customWidth="1"/>
    <col min="15115" max="15360" width="8.88671875" style="225"/>
    <col min="15361" max="15361" width="4.5546875" style="225" customWidth="1"/>
    <col min="15362" max="15362" width="33.21875" style="225" customWidth="1"/>
    <col min="15363" max="15365" width="10.33203125" style="225" customWidth="1"/>
    <col min="15366" max="15366" width="33.21875" style="225" customWidth="1"/>
    <col min="15367" max="15369" width="10.33203125" style="225" customWidth="1"/>
    <col min="15370" max="15370" width="3.21875" style="225" customWidth="1"/>
    <col min="15371" max="15616" width="8.88671875" style="225"/>
    <col min="15617" max="15617" width="4.5546875" style="225" customWidth="1"/>
    <col min="15618" max="15618" width="33.21875" style="225" customWidth="1"/>
    <col min="15619" max="15621" width="10.33203125" style="225" customWidth="1"/>
    <col min="15622" max="15622" width="33.21875" style="225" customWidth="1"/>
    <col min="15623" max="15625" width="10.33203125" style="225" customWidth="1"/>
    <col min="15626" max="15626" width="3.21875" style="225" customWidth="1"/>
    <col min="15627" max="15872" width="8.88671875" style="225"/>
    <col min="15873" max="15873" width="4.5546875" style="225" customWidth="1"/>
    <col min="15874" max="15874" width="33.21875" style="225" customWidth="1"/>
    <col min="15875" max="15877" width="10.33203125" style="225" customWidth="1"/>
    <col min="15878" max="15878" width="33.21875" style="225" customWidth="1"/>
    <col min="15879" max="15881" width="10.33203125" style="225" customWidth="1"/>
    <col min="15882" max="15882" width="3.21875" style="225" customWidth="1"/>
    <col min="15883" max="16128" width="8.88671875" style="225"/>
    <col min="16129" max="16129" width="4.5546875" style="225" customWidth="1"/>
    <col min="16130" max="16130" width="33.21875" style="225" customWidth="1"/>
    <col min="16131" max="16133" width="10.33203125" style="225" customWidth="1"/>
    <col min="16134" max="16134" width="33.21875" style="225" customWidth="1"/>
    <col min="16135" max="16137" width="10.33203125" style="225" customWidth="1"/>
    <col min="16138" max="16138" width="3.21875" style="225" customWidth="1"/>
    <col min="16139" max="16384" width="8.88671875" style="225"/>
  </cols>
  <sheetData>
    <row r="1" spans="1:10" ht="15.75" x14ac:dyDescent="0.2">
      <c r="A1" s="735" t="s">
        <v>1506</v>
      </c>
      <c r="B1" s="735"/>
      <c r="C1" s="735"/>
      <c r="D1" s="735"/>
      <c r="E1" s="735"/>
      <c r="F1" s="735"/>
      <c r="G1" s="735"/>
      <c r="H1" s="735"/>
      <c r="I1" s="735"/>
    </row>
    <row r="3" spans="1:10" ht="31.5" x14ac:dyDescent="0.2">
      <c r="B3" s="226" t="s">
        <v>1500</v>
      </c>
      <c r="C3" s="227"/>
      <c r="D3" s="227"/>
      <c r="E3" s="227"/>
      <c r="F3" s="227"/>
      <c r="G3" s="227"/>
      <c r="H3" s="227"/>
      <c r="I3" s="227"/>
      <c r="J3" s="736"/>
    </row>
    <row r="4" spans="1:10" ht="15.75" thickBot="1" x14ac:dyDescent="0.25">
      <c r="G4" s="229"/>
      <c r="H4" s="229"/>
      <c r="I4" s="229" t="s">
        <v>1495</v>
      </c>
      <c r="J4" s="736"/>
    </row>
    <row r="5" spans="1:10" ht="13.5" customHeight="1" thickBot="1" x14ac:dyDescent="0.25">
      <c r="A5" s="737" t="s">
        <v>136</v>
      </c>
      <c r="B5" s="585" t="s">
        <v>31</v>
      </c>
      <c r="C5" s="586"/>
      <c r="D5" s="587"/>
      <c r="E5" s="587"/>
      <c r="F5" s="585" t="s">
        <v>618</v>
      </c>
      <c r="G5" s="588"/>
      <c r="H5" s="589"/>
      <c r="I5" s="590"/>
      <c r="J5" s="736"/>
    </row>
    <row r="6" spans="1:10" s="230" customFormat="1" ht="44.25" customHeight="1" thickBot="1" x14ac:dyDescent="0.25">
      <c r="A6" s="738"/>
      <c r="B6" s="591" t="s">
        <v>1</v>
      </c>
      <c r="C6" s="592" t="s">
        <v>1426</v>
      </c>
      <c r="D6" s="593" t="s">
        <v>1474</v>
      </c>
      <c r="E6" s="593" t="s">
        <v>1475</v>
      </c>
      <c r="F6" s="591" t="s">
        <v>1</v>
      </c>
      <c r="G6" s="594" t="str">
        <f>+C6</f>
        <v>2024. évi eredeti előirányzat</v>
      </c>
      <c r="H6" s="595" t="str">
        <f>+D6</f>
        <v>Halmozott módosítás 2024.09.30-ig</v>
      </c>
      <c r="I6" s="596" t="str">
        <f>+E6</f>
        <v>2024.09.30. Módosítás után</v>
      </c>
      <c r="J6" s="736"/>
    </row>
    <row r="7" spans="1:10" s="230" customFormat="1" ht="13.5" thickBot="1" x14ac:dyDescent="0.25">
      <c r="A7" s="231" t="s">
        <v>74</v>
      </c>
      <c r="B7" s="232" t="s">
        <v>75</v>
      </c>
      <c r="C7" s="233" t="s">
        <v>76</v>
      </c>
      <c r="D7" s="234" t="s">
        <v>77</v>
      </c>
      <c r="E7" s="234" t="s">
        <v>619</v>
      </c>
      <c r="F7" s="232" t="s">
        <v>620</v>
      </c>
      <c r="G7" s="233" t="s">
        <v>80</v>
      </c>
      <c r="H7" s="233" t="s">
        <v>143</v>
      </c>
      <c r="I7" s="235" t="s">
        <v>621</v>
      </c>
      <c r="J7" s="736"/>
    </row>
    <row r="8" spans="1:10" ht="12.95" customHeight="1" x14ac:dyDescent="0.2">
      <c r="A8" s="653" t="s">
        <v>30</v>
      </c>
      <c r="B8" s="236" t="s">
        <v>658</v>
      </c>
      <c r="C8" s="237">
        <f>Bev.kiad.!E24</f>
        <v>1776212</v>
      </c>
      <c r="D8" s="237">
        <f>Bev.kiad.!L24</f>
        <v>5951300</v>
      </c>
      <c r="E8" s="237">
        <f>Bev.kiad.!M24</f>
        <v>7727512</v>
      </c>
      <c r="F8" s="236" t="s">
        <v>345</v>
      </c>
      <c r="G8" s="237">
        <f>Bev.kiad.!E121</f>
        <v>22018367</v>
      </c>
      <c r="H8" s="237">
        <f>Bev.kiad.!L121</f>
        <v>-5529721</v>
      </c>
      <c r="I8" s="651">
        <f>Bev.kiad.!M121</f>
        <v>16488646</v>
      </c>
      <c r="J8" s="736"/>
    </row>
    <row r="9" spans="1:10" ht="15.75" x14ac:dyDescent="0.2">
      <c r="A9" s="654" t="s">
        <v>32</v>
      </c>
      <c r="B9" s="239" t="s">
        <v>1476</v>
      </c>
      <c r="C9" s="240"/>
      <c r="D9" s="240"/>
      <c r="E9" s="238">
        <f t="shared" ref="E9:E18" si="0">C9+D9</f>
        <v>0</v>
      </c>
      <c r="F9" s="239" t="s">
        <v>659</v>
      </c>
      <c r="G9" s="240"/>
      <c r="H9" s="240"/>
      <c r="I9" s="259">
        <f t="shared" ref="I9:I31" si="1">G9+H9</f>
        <v>0</v>
      </c>
      <c r="J9" s="736"/>
    </row>
    <row r="10" spans="1:10" ht="12.95" customHeight="1" x14ac:dyDescent="0.2">
      <c r="A10" s="654" t="s">
        <v>34</v>
      </c>
      <c r="B10" s="239" t="s">
        <v>660</v>
      </c>
      <c r="C10" s="240">
        <f>Bev.kiad.!E51</f>
        <v>13000000</v>
      </c>
      <c r="D10" s="240">
        <f>Bev.kiad.!L51</f>
        <v>-13000000</v>
      </c>
      <c r="E10" s="240">
        <f>Bev.kiad.!M51</f>
        <v>0</v>
      </c>
      <c r="F10" s="239" t="s">
        <v>108</v>
      </c>
      <c r="G10" s="240">
        <f>Bev.kiad.!E123</f>
        <v>2540000</v>
      </c>
      <c r="H10" s="240">
        <f>Bev.kiad.!L123</f>
        <v>5951304</v>
      </c>
      <c r="I10" s="652">
        <f>Bev.kiad.!M123</f>
        <v>8491304</v>
      </c>
      <c r="J10" s="736"/>
    </row>
    <row r="11" spans="1:10" ht="12.95" customHeight="1" x14ac:dyDescent="0.2">
      <c r="A11" s="654" t="s">
        <v>36</v>
      </c>
      <c r="B11" s="239" t="s">
        <v>661</v>
      </c>
      <c r="C11" s="240">
        <f>Bev.kiad.!E62</f>
        <v>89324</v>
      </c>
      <c r="D11" s="240">
        <f>Bev.kiad.!L62</f>
        <v>0</v>
      </c>
      <c r="E11" s="240">
        <f>Bev.kiad.!M62</f>
        <v>89324</v>
      </c>
      <c r="F11" s="239" t="s">
        <v>662</v>
      </c>
      <c r="G11" s="240"/>
      <c r="H11" s="240"/>
      <c r="I11" s="259">
        <f t="shared" si="1"/>
        <v>0</v>
      </c>
      <c r="J11" s="736"/>
    </row>
    <row r="12" spans="1:10" ht="12.75" customHeight="1" x14ac:dyDescent="0.2">
      <c r="A12" s="654" t="s">
        <v>38</v>
      </c>
      <c r="B12" s="239" t="s">
        <v>663</v>
      </c>
      <c r="C12" s="240"/>
      <c r="D12" s="240"/>
      <c r="E12" s="238">
        <f t="shared" si="0"/>
        <v>0</v>
      </c>
      <c r="F12" s="239" t="s">
        <v>348</v>
      </c>
      <c r="G12" s="240">
        <f>Bev.kiad.!E125</f>
        <v>0</v>
      </c>
      <c r="H12" s="240">
        <f>Bev.kiad.!L125</f>
        <v>89324</v>
      </c>
      <c r="I12" s="652">
        <f>Bev.kiad.!M125</f>
        <v>89324</v>
      </c>
      <c r="J12" s="736"/>
    </row>
    <row r="13" spans="1:10" ht="12.95" customHeight="1" x14ac:dyDescent="0.2">
      <c r="A13" s="654" t="s">
        <v>40</v>
      </c>
      <c r="B13" s="239" t="s">
        <v>664</v>
      </c>
      <c r="C13" s="241"/>
      <c r="D13" s="241">
        <f>Bev.kiad.!L62</f>
        <v>0</v>
      </c>
      <c r="E13" s="238">
        <f t="shared" si="0"/>
        <v>0</v>
      </c>
      <c r="F13" s="260"/>
      <c r="G13" s="240"/>
      <c r="H13" s="240"/>
      <c r="I13" s="259">
        <f t="shared" si="1"/>
        <v>0</v>
      </c>
      <c r="J13" s="736"/>
    </row>
    <row r="14" spans="1:10" ht="12.95" customHeight="1" x14ac:dyDescent="0.2">
      <c r="A14" s="654" t="s">
        <v>41</v>
      </c>
      <c r="B14" s="242"/>
      <c r="C14" s="240"/>
      <c r="D14" s="240"/>
      <c r="E14" s="238">
        <f t="shared" si="0"/>
        <v>0</v>
      </c>
      <c r="F14" s="260"/>
      <c r="G14" s="240"/>
      <c r="H14" s="240"/>
      <c r="I14" s="259">
        <f t="shared" si="1"/>
        <v>0</v>
      </c>
      <c r="J14" s="736"/>
    </row>
    <row r="15" spans="1:10" ht="12.95" customHeight="1" x14ac:dyDescent="0.2">
      <c r="A15" s="654" t="s">
        <v>43</v>
      </c>
      <c r="B15" s="242"/>
      <c r="C15" s="240"/>
      <c r="D15" s="240"/>
      <c r="E15" s="238">
        <f t="shared" si="0"/>
        <v>0</v>
      </c>
      <c r="F15" s="261"/>
      <c r="G15" s="240"/>
      <c r="H15" s="240"/>
      <c r="I15" s="259">
        <f t="shared" si="1"/>
        <v>0</v>
      </c>
      <c r="J15" s="736"/>
    </row>
    <row r="16" spans="1:10" ht="12.95" customHeight="1" x14ac:dyDescent="0.2">
      <c r="A16" s="654" t="s">
        <v>45</v>
      </c>
      <c r="B16" s="262"/>
      <c r="C16" s="241"/>
      <c r="D16" s="241"/>
      <c r="E16" s="238">
        <f t="shared" si="0"/>
        <v>0</v>
      </c>
      <c r="F16" s="260"/>
      <c r="G16" s="240"/>
      <c r="H16" s="240"/>
      <c r="I16" s="259">
        <f t="shared" si="1"/>
        <v>0</v>
      </c>
      <c r="J16" s="736"/>
    </row>
    <row r="17" spans="1:10" ht="13.5" customHeight="1" x14ac:dyDescent="0.2">
      <c r="A17" s="654" t="s">
        <v>47</v>
      </c>
      <c r="B17" s="242"/>
      <c r="C17" s="241"/>
      <c r="D17" s="241"/>
      <c r="E17" s="238">
        <f t="shared" si="0"/>
        <v>0</v>
      </c>
      <c r="F17" s="260"/>
      <c r="G17" s="240"/>
      <c r="H17" s="240"/>
      <c r="I17" s="259">
        <f t="shared" si="1"/>
        <v>0</v>
      </c>
      <c r="J17" s="736"/>
    </row>
    <row r="18" spans="1:10" ht="12.95" customHeight="1" thickBot="1" x14ac:dyDescent="0.25">
      <c r="A18" s="655" t="s">
        <v>49</v>
      </c>
      <c r="B18" s="254"/>
      <c r="C18" s="263"/>
      <c r="D18" s="263"/>
      <c r="E18" s="238">
        <f t="shared" si="0"/>
        <v>0</v>
      </c>
      <c r="F18" s="264" t="s">
        <v>339</v>
      </c>
      <c r="G18" s="265"/>
      <c r="H18" s="265"/>
      <c r="I18" s="266">
        <f t="shared" si="1"/>
        <v>0</v>
      </c>
      <c r="J18" s="736"/>
    </row>
    <row r="19" spans="1:10" ht="15.95" customHeight="1" thickBot="1" x14ac:dyDescent="0.25">
      <c r="A19" s="656" t="s">
        <v>51</v>
      </c>
      <c r="B19" s="244" t="s">
        <v>665</v>
      </c>
      <c r="C19" s="245">
        <f>+C8+C10+C11+C13+C14+C15+C16+C17+C18</f>
        <v>14865536</v>
      </c>
      <c r="D19" s="245">
        <f>+D8+D10+D11+D13+D14+D15+D16+D17+D18</f>
        <v>-7048700</v>
      </c>
      <c r="E19" s="245">
        <f>+E8+E10+E11+E13+E14+E15+E16+E17+E18</f>
        <v>7816836</v>
      </c>
      <c r="F19" s="244" t="s">
        <v>666</v>
      </c>
      <c r="G19" s="245">
        <f>+G8+G10+G12+G13+G14+G15+G16+G17+G18</f>
        <v>24558367</v>
      </c>
      <c r="H19" s="245">
        <f>+H8+H10+H12+H13+H14+H15+H16+H17+H18</f>
        <v>510907</v>
      </c>
      <c r="I19" s="246">
        <f>+I8+I10+I12+I13+I14+I15+I16+I17+I18</f>
        <v>25069274</v>
      </c>
      <c r="J19" s="736"/>
    </row>
    <row r="20" spans="1:10" ht="12.95" customHeight="1" x14ac:dyDescent="0.2">
      <c r="A20" s="653" t="s">
        <v>53</v>
      </c>
      <c r="B20" s="267" t="s">
        <v>667</v>
      </c>
      <c r="C20" s="268">
        <f>+C21+C22+C23+C24+C25</f>
        <v>0</v>
      </c>
      <c r="D20" s="268">
        <f>+D21+D22+D23+D24+D25</f>
        <v>0</v>
      </c>
      <c r="E20" s="268">
        <f>+E21+E22+E23+E24+E25</f>
        <v>0</v>
      </c>
      <c r="F20" s="248" t="s">
        <v>631</v>
      </c>
      <c r="G20" s="269"/>
      <c r="H20" s="269"/>
      <c r="I20" s="270">
        <f t="shared" si="1"/>
        <v>0</v>
      </c>
      <c r="J20" s="736"/>
    </row>
    <row r="21" spans="1:10" ht="12.95" customHeight="1" x14ac:dyDescent="0.2">
      <c r="A21" s="654" t="s">
        <v>55</v>
      </c>
      <c r="B21" s="252" t="s">
        <v>668</v>
      </c>
      <c r="C21" s="249"/>
      <c r="D21" s="249"/>
      <c r="E21" s="250">
        <f t="shared" ref="E21:E31" si="2">C21+D21</f>
        <v>0</v>
      </c>
      <c r="F21" s="248" t="s">
        <v>669</v>
      </c>
      <c r="G21" s="249"/>
      <c r="H21" s="249"/>
      <c r="I21" s="251">
        <f t="shared" si="1"/>
        <v>0</v>
      </c>
      <c r="J21" s="736"/>
    </row>
    <row r="22" spans="1:10" ht="12.95" customHeight="1" x14ac:dyDescent="0.2">
      <c r="A22" s="653" t="s">
        <v>57</v>
      </c>
      <c r="B22" s="252" t="s">
        <v>670</v>
      </c>
      <c r="C22" s="249"/>
      <c r="D22" s="249"/>
      <c r="E22" s="250">
        <f t="shared" si="2"/>
        <v>0</v>
      </c>
      <c r="F22" s="248" t="s">
        <v>635</v>
      </c>
      <c r="G22" s="249"/>
      <c r="H22" s="249"/>
      <c r="I22" s="251">
        <f t="shared" si="1"/>
        <v>0</v>
      </c>
      <c r="J22" s="736"/>
    </row>
    <row r="23" spans="1:10" ht="12.95" customHeight="1" x14ac:dyDescent="0.2">
      <c r="A23" s="654" t="s">
        <v>59</v>
      </c>
      <c r="B23" s="252" t="s">
        <v>671</v>
      </c>
      <c r="C23" s="249"/>
      <c r="D23" s="249"/>
      <c r="E23" s="250">
        <f t="shared" si="2"/>
        <v>0</v>
      </c>
      <c r="F23" s="248" t="s">
        <v>637</v>
      </c>
      <c r="G23" s="249"/>
      <c r="H23" s="249"/>
      <c r="I23" s="251">
        <f t="shared" si="1"/>
        <v>0</v>
      </c>
      <c r="J23" s="736"/>
    </row>
    <row r="24" spans="1:10" ht="12.95" customHeight="1" x14ac:dyDescent="0.2">
      <c r="A24" s="653" t="s">
        <v>61</v>
      </c>
      <c r="B24" s="252" t="s">
        <v>638</v>
      </c>
      <c r="C24" s="249"/>
      <c r="D24" s="249"/>
      <c r="E24" s="250">
        <f t="shared" si="2"/>
        <v>0</v>
      </c>
      <c r="F24" s="247" t="s">
        <v>639</v>
      </c>
      <c r="G24" s="249"/>
      <c r="H24" s="249"/>
      <c r="I24" s="251">
        <f t="shared" si="1"/>
        <v>0</v>
      </c>
      <c r="J24" s="736"/>
    </row>
    <row r="25" spans="1:10" ht="12.95" customHeight="1" x14ac:dyDescent="0.2">
      <c r="A25" s="654" t="s">
        <v>62</v>
      </c>
      <c r="B25" s="271" t="s">
        <v>672</v>
      </c>
      <c r="C25" s="249"/>
      <c r="D25" s="249"/>
      <c r="E25" s="250">
        <f t="shared" si="2"/>
        <v>0</v>
      </c>
      <c r="F25" s="248" t="s">
        <v>673</v>
      </c>
      <c r="G25" s="249"/>
      <c r="H25" s="249"/>
      <c r="I25" s="251">
        <f t="shared" si="1"/>
        <v>0</v>
      </c>
      <c r="J25" s="736"/>
    </row>
    <row r="26" spans="1:10" ht="12.95" customHeight="1" x14ac:dyDescent="0.2">
      <c r="A26" s="653" t="s">
        <v>64</v>
      </c>
      <c r="B26" s="272" t="s">
        <v>674</v>
      </c>
      <c r="C26" s="253">
        <f>+C27+C28+C29+C30+C31</f>
        <v>0</v>
      </c>
      <c r="D26" s="253">
        <f>+D27+D28+D29+D30+D31</f>
        <v>0</v>
      </c>
      <c r="E26" s="253">
        <f>+E27+E28+E29+E30+E31</f>
        <v>0</v>
      </c>
      <c r="F26" s="273" t="s">
        <v>675</v>
      </c>
      <c r="G26" s="249"/>
      <c r="H26" s="249"/>
      <c r="I26" s="251">
        <f t="shared" si="1"/>
        <v>0</v>
      </c>
      <c r="J26" s="736"/>
    </row>
    <row r="27" spans="1:10" ht="12.95" customHeight="1" x14ac:dyDescent="0.2">
      <c r="A27" s="654" t="s">
        <v>66</v>
      </c>
      <c r="B27" s="271" t="s">
        <v>676</v>
      </c>
      <c r="C27" s="249"/>
      <c r="D27" s="249"/>
      <c r="E27" s="250">
        <f t="shared" si="2"/>
        <v>0</v>
      </c>
      <c r="F27" s="273" t="s">
        <v>378</v>
      </c>
      <c r="G27" s="249"/>
      <c r="H27" s="249"/>
      <c r="I27" s="251">
        <f t="shared" si="1"/>
        <v>0</v>
      </c>
      <c r="J27" s="736"/>
    </row>
    <row r="28" spans="1:10" ht="12.95" customHeight="1" x14ac:dyDescent="0.2">
      <c r="A28" s="653" t="s">
        <v>68</v>
      </c>
      <c r="B28" s="271" t="s">
        <v>677</v>
      </c>
      <c r="C28" s="249"/>
      <c r="D28" s="249"/>
      <c r="E28" s="250">
        <f t="shared" si="2"/>
        <v>0</v>
      </c>
      <c r="F28" s="274"/>
      <c r="G28" s="249"/>
      <c r="H28" s="249"/>
      <c r="I28" s="251">
        <f t="shared" si="1"/>
        <v>0</v>
      </c>
      <c r="J28" s="736"/>
    </row>
    <row r="29" spans="1:10" ht="12.95" customHeight="1" x14ac:dyDescent="0.2">
      <c r="A29" s="654" t="s">
        <v>70</v>
      </c>
      <c r="B29" s="252" t="s">
        <v>678</v>
      </c>
      <c r="C29" s="249"/>
      <c r="D29" s="249"/>
      <c r="E29" s="250">
        <f t="shared" si="2"/>
        <v>0</v>
      </c>
      <c r="F29" s="275"/>
      <c r="G29" s="249"/>
      <c r="H29" s="249"/>
      <c r="I29" s="251">
        <f t="shared" si="1"/>
        <v>0</v>
      </c>
      <c r="J29" s="736"/>
    </row>
    <row r="30" spans="1:10" ht="12.95" customHeight="1" x14ac:dyDescent="0.2">
      <c r="A30" s="653" t="s">
        <v>72</v>
      </c>
      <c r="B30" s="276" t="s">
        <v>679</v>
      </c>
      <c r="C30" s="249"/>
      <c r="D30" s="249"/>
      <c r="E30" s="250">
        <f t="shared" si="2"/>
        <v>0</v>
      </c>
      <c r="F30" s="242"/>
      <c r="G30" s="249"/>
      <c r="H30" s="249"/>
      <c r="I30" s="251">
        <f t="shared" si="1"/>
        <v>0</v>
      </c>
      <c r="J30" s="736"/>
    </row>
    <row r="31" spans="1:10" ht="12.95" customHeight="1" thickBot="1" x14ac:dyDescent="0.25">
      <c r="A31" s="654" t="s">
        <v>646</v>
      </c>
      <c r="B31" s="277" t="s">
        <v>680</v>
      </c>
      <c r="C31" s="249"/>
      <c r="D31" s="249"/>
      <c r="E31" s="250">
        <f t="shared" si="2"/>
        <v>0</v>
      </c>
      <c r="F31" s="275"/>
      <c r="G31" s="249"/>
      <c r="H31" s="249"/>
      <c r="I31" s="251">
        <f t="shared" si="1"/>
        <v>0</v>
      </c>
      <c r="J31" s="736"/>
    </row>
    <row r="32" spans="1:10" ht="21.75" customHeight="1" thickBot="1" x14ac:dyDescent="0.25">
      <c r="A32" s="656" t="s">
        <v>649</v>
      </c>
      <c r="B32" s="244" t="s">
        <v>681</v>
      </c>
      <c r="C32" s="245">
        <f>+C20+C26</f>
        <v>0</v>
      </c>
      <c r="D32" s="245">
        <f>+D20+D26</f>
        <v>0</v>
      </c>
      <c r="E32" s="245">
        <f>+E20+E26</f>
        <v>0</v>
      </c>
      <c r="F32" s="244" t="s">
        <v>682</v>
      </c>
      <c r="G32" s="245">
        <f>SUM(G20:G31)</f>
        <v>0</v>
      </c>
      <c r="H32" s="245">
        <f>SUM(H20:H31)</f>
        <v>0</v>
      </c>
      <c r="I32" s="246">
        <f>SUM(I20:I31)</f>
        <v>0</v>
      </c>
      <c r="J32" s="736"/>
    </row>
    <row r="33" spans="1:10" ht="16.5" thickBot="1" x14ac:dyDescent="0.25">
      <c r="A33" s="656" t="s">
        <v>652</v>
      </c>
      <c r="B33" s="255" t="s">
        <v>683</v>
      </c>
      <c r="C33" s="256">
        <f>+C19+C32</f>
        <v>14865536</v>
      </c>
      <c r="D33" s="256">
        <f>+D19+D32</f>
        <v>-7048700</v>
      </c>
      <c r="E33" s="257">
        <f>+E19+E32</f>
        <v>7816836</v>
      </c>
      <c r="F33" s="255" t="s">
        <v>684</v>
      </c>
      <c r="G33" s="256">
        <f>+G19+G32</f>
        <v>24558367</v>
      </c>
      <c r="H33" s="256">
        <f>+H19+H32</f>
        <v>510907</v>
      </c>
      <c r="I33" s="257">
        <f>+I19+I32</f>
        <v>25069274</v>
      </c>
      <c r="J33" s="736"/>
    </row>
    <row r="34" spans="1:10" ht="16.5" thickBot="1" x14ac:dyDescent="0.25">
      <c r="A34" s="656" t="s">
        <v>655</v>
      </c>
      <c r="B34" s="255" t="s">
        <v>653</v>
      </c>
      <c r="C34" s="256">
        <f>IF(C19-G19&lt;0,G19-C19,"-")</f>
        <v>9692831</v>
      </c>
      <c r="D34" s="256">
        <f>IF(D19-H19&lt;0,H19-D19,"-")</f>
        <v>7559607</v>
      </c>
      <c r="E34" s="257">
        <f>IF(E19-I19&lt;0,I19-E19,"-")</f>
        <v>17252438</v>
      </c>
      <c r="F34" s="255" t="s">
        <v>654</v>
      </c>
      <c r="G34" s="256" t="str">
        <f>IF(C19-G19&gt;0,C19-G19,"-")</f>
        <v>-</v>
      </c>
      <c r="H34" s="256" t="str">
        <f>IF(D19-H19&gt;0,D19-H19,"-")</f>
        <v>-</v>
      </c>
      <c r="I34" s="257" t="str">
        <f>IF(E19-I19&gt;0,E19-I19,"-")</f>
        <v>-</v>
      </c>
      <c r="J34" s="736"/>
    </row>
    <row r="35" spans="1:10" ht="16.5" thickBot="1" x14ac:dyDescent="0.25">
      <c r="A35" s="656" t="s">
        <v>685</v>
      </c>
      <c r="B35" s="255" t="s">
        <v>656</v>
      </c>
      <c r="C35" s="256">
        <f>IF(C33-G33&lt;0,G33-C33,"-")</f>
        <v>9692831</v>
      </c>
      <c r="D35" s="256">
        <f>IF(D33-H33&lt;0,H33-D33,"-")</f>
        <v>7559607</v>
      </c>
      <c r="E35" s="256">
        <f>IF(E33-I33&lt;0,I33-E33,"-")</f>
        <v>17252438</v>
      </c>
      <c r="F35" s="255" t="s">
        <v>657</v>
      </c>
      <c r="G35" s="256" t="str">
        <f>IF(C33-G33&gt;0,C33-G33,"-")</f>
        <v>-</v>
      </c>
      <c r="H35" s="256" t="str">
        <f>IF(D33-H33&gt;0,D33-H33,"-")</f>
        <v>-</v>
      </c>
      <c r="I35" s="258" t="str">
        <f>IF(E33-I33&gt;0,E33-I33,"-")</f>
        <v>-</v>
      </c>
      <c r="J35" s="736"/>
    </row>
  </sheetData>
  <mergeCells count="3">
    <mergeCell ref="J3:J35"/>
    <mergeCell ref="A5:A6"/>
    <mergeCell ref="A1:I1"/>
  </mergeCells>
  <pageMargins left="0.7" right="0.7" top="0.75" bottom="0.75" header="0.3" footer="0.3"/>
  <pageSetup paperSize="9" scale="64" orientation="landscape" r:id="rId1"/>
  <headerFooter>
    <oddHeader>&amp;C&amp;P</oddHeader>
  </headerFooter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9"/>
  <sheetViews>
    <sheetView tabSelected="1" view="pageBreakPreview" zoomScale="85" zoomScaleNormal="100" zoomScaleSheetLayoutView="85" workbookViewId="0">
      <selection sqref="A1:O1"/>
    </sheetView>
  </sheetViews>
  <sheetFormatPr defaultRowHeight="15" x14ac:dyDescent="0.2"/>
  <cols>
    <col min="1" max="1" width="48.77734375" style="228" customWidth="1"/>
    <col min="2" max="5" width="12.109375" style="225" customWidth="1"/>
    <col min="6" max="6" width="10.5546875" style="225" hidden="1" customWidth="1"/>
    <col min="7" max="7" width="12.109375" style="225" customWidth="1"/>
    <col min="8" max="8" width="12.21875" style="225" customWidth="1"/>
    <col min="9" max="11" width="12.109375" style="225" customWidth="1"/>
    <col min="12" max="12" width="8.88671875" style="225" bestFit="1" customWidth="1"/>
    <col min="13" max="13" width="9.21875" style="225" customWidth="1"/>
    <col min="14" max="257" width="8.88671875" style="225"/>
    <col min="258" max="258" width="25.88671875" style="225" customWidth="1"/>
    <col min="259" max="266" width="10.5546875" style="225" customWidth="1"/>
    <col min="267" max="268" width="8.5546875" style="225" customWidth="1"/>
    <col min="269" max="269" width="9.21875" style="225" customWidth="1"/>
    <col min="270" max="513" width="8.88671875" style="225"/>
    <col min="514" max="514" width="25.88671875" style="225" customWidth="1"/>
    <col min="515" max="522" width="10.5546875" style="225" customWidth="1"/>
    <col min="523" max="524" width="8.5546875" style="225" customWidth="1"/>
    <col min="525" max="525" width="9.21875" style="225" customWidth="1"/>
    <col min="526" max="769" width="8.88671875" style="225"/>
    <col min="770" max="770" width="25.88671875" style="225" customWidth="1"/>
    <col min="771" max="778" width="10.5546875" style="225" customWidth="1"/>
    <col min="779" max="780" width="8.5546875" style="225" customWidth="1"/>
    <col min="781" max="781" width="9.21875" style="225" customWidth="1"/>
    <col min="782" max="1025" width="8.88671875" style="225"/>
    <col min="1026" max="1026" width="25.88671875" style="225" customWidth="1"/>
    <col min="1027" max="1034" width="10.5546875" style="225" customWidth="1"/>
    <col min="1035" max="1036" width="8.5546875" style="225" customWidth="1"/>
    <col min="1037" max="1037" width="9.21875" style="225" customWidth="1"/>
    <col min="1038" max="1281" width="8.88671875" style="225"/>
    <col min="1282" max="1282" width="25.88671875" style="225" customWidth="1"/>
    <col min="1283" max="1290" width="10.5546875" style="225" customWidth="1"/>
    <col min="1291" max="1292" width="8.5546875" style="225" customWidth="1"/>
    <col min="1293" max="1293" width="9.21875" style="225" customWidth="1"/>
    <col min="1294" max="1537" width="8.88671875" style="225"/>
    <col min="1538" max="1538" width="25.88671875" style="225" customWidth="1"/>
    <col min="1539" max="1546" width="10.5546875" style="225" customWidth="1"/>
    <col min="1547" max="1548" width="8.5546875" style="225" customWidth="1"/>
    <col min="1549" max="1549" width="9.21875" style="225" customWidth="1"/>
    <col min="1550" max="1793" width="8.88671875" style="225"/>
    <col min="1794" max="1794" width="25.88671875" style="225" customWidth="1"/>
    <col min="1795" max="1802" width="10.5546875" style="225" customWidth="1"/>
    <col min="1803" max="1804" width="8.5546875" style="225" customWidth="1"/>
    <col min="1805" max="1805" width="9.21875" style="225" customWidth="1"/>
    <col min="1806" max="2049" width="8.88671875" style="225"/>
    <col min="2050" max="2050" width="25.88671875" style="225" customWidth="1"/>
    <col min="2051" max="2058" width="10.5546875" style="225" customWidth="1"/>
    <col min="2059" max="2060" width="8.5546875" style="225" customWidth="1"/>
    <col min="2061" max="2061" width="9.21875" style="225" customWidth="1"/>
    <col min="2062" max="2305" width="8.88671875" style="225"/>
    <col min="2306" max="2306" width="25.88671875" style="225" customWidth="1"/>
    <col min="2307" max="2314" width="10.5546875" style="225" customWidth="1"/>
    <col min="2315" max="2316" width="8.5546875" style="225" customWidth="1"/>
    <col min="2317" max="2317" width="9.21875" style="225" customWidth="1"/>
    <col min="2318" max="2561" width="8.88671875" style="225"/>
    <col min="2562" max="2562" width="25.88671875" style="225" customWidth="1"/>
    <col min="2563" max="2570" width="10.5546875" style="225" customWidth="1"/>
    <col min="2571" max="2572" width="8.5546875" style="225" customWidth="1"/>
    <col min="2573" max="2573" width="9.21875" style="225" customWidth="1"/>
    <col min="2574" max="2817" width="8.88671875" style="225"/>
    <col min="2818" max="2818" width="25.88671875" style="225" customWidth="1"/>
    <col min="2819" max="2826" width="10.5546875" style="225" customWidth="1"/>
    <col min="2827" max="2828" width="8.5546875" style="225" customWidth="1"/>
    <col min="2829" max="2829" width="9.21875" style="225" customWidth="1"/>
    <col min="2830" max="3073" width="8.88671875" style="225"/>
    <col min="3074" max="3074" width="25.88671875" style="225" customWidth="1"/>
    <col min="3075" max="3082" width="10.5546875" style="225" customWidth="1"/>
    <col min="3083" max="3084" width="8.5546875" style="225" customWidth="1"/>
    <col min="3085" max="3085" width="9.21875" style="225" customWidth="1"/>
    <col min="3086" max="3329" width="8.88671875" style="225"/>
    <col min="3330" max="3330" width="25.88671875" style="225" customWidth="1"/>
    <col min="3331" max="3338" width="10.5546875" style="225" customWidth="1"/>
    <col min="3339" max="3340" width="8.5546875" style="225" customWidth="1"/>
    <col min="3341" max="3341" width="9.21875" style="225" customWidth="1"/>
    <col min="3342" max="3585" width="8.88671875" style="225"/>
    <col min="3586" max="3586" width="25.88671875" style="225" customWidth="1"/>
    <col min="3587" max="3594" width="10.5546875" style="225" customWidth="1"/>
    <col min="3595" max="3596" width="8.5546875" style="225" customWidth="1"/>
    <col min="3597" max="3597" width="9.21875" style="225" customWidth="1"/>
    <col min="3598" max="3841" width="8.88671875" style="225"/>
    <col min="3842" max="3842" width="25.88671875" style="225" customWidth="1"/>
    <col min="3843" max="3850" width="10.5546875" style="225" customWidth="1"/>
    <col min="3851" max="3852" width="8.5546875" style="225" customWidth="1"/>
    <col min="3853" max="3853" width="9.21875" style="225" customWidth="1"/>
    <col min="3854" max="4097" width="8.88671875" style="225"/>
    <col min="4098" max="4098" width="25.88671875" style="225" customWidth="1"/>
    <col min="4099" max="4106" width="10.5546875" style="225" customWidth="1"/>
    <col min="4107" max="4108" width="8.5546875" style="225" customWidth="1"/>
    <col min="4109" max="4109" width="9.21875" style="225" customWidth="1"/>
    <col min="4110" max="4353" width="8.88671875" style="225"/>
    <col min="4354" max="4354" width="25.88671875" style="225" customWidth="1"/>
    <col min="4355" max="4362" width="10.5546875" style="225" customWidth="1"/>
    <col min="4363" max="4364" width="8.5546875" style="225" customWidth="1"/>
    <col min="4365" max="4365" width="9.21875" style="225" customWidth="1"/>
    <col min="4366" max="4609" width="8.88671875" style="225"/>
    <col min="4610" max="4610" width="25.88671875" style="225" customWidth="1"/>
    <col min="4611" max="4618" width="10.5546875" style="225" customWidth="1"/>
    <col min="4619" max="4620" width="8.5546875" style="225" customWidth="1"/>
    <col min="4621" max="4621" width="9.21875" style="225" customWidth="1"/>
    <col min="4622" max="4865" width="8.88671875" style="225"/>
    <col min="4866" max="4866" width="25.88671875" style="225" customWidth="1"/>
    <col min="4867" max="4874" width="10.5546875" style="225" customWidth="1"/>
    <col min="4875" max="4876" width="8.5546875" style="225" customWidth="1"/>
    <col min="4877" max="4877" width="9.21875" style="225" customWidth="1"/>
    <col min="4878" max="5121" width="8.88671875" style="225"/>
    <col min="5122" max="5122" width="25.88671875" style="225" customWidth="1"/>
    <col min="5123" max="5130" width="10.5546875" style="225" customWidth="1"/>
    <col min="5131" max="5132" width="8.5546875" style="225" customWidth="1"/>
    <col min="5133" max="5133" width="9.21875" style="225" customWidth="1"/>
    <col min="5134" max="5377" width="8.88671875" style="225"/>
    <col min="5378" max="5378" width="25.88671875" style="225" customWidth="1"/>
    <col min="5379" max="5386" width="10.5546875" style="225" customWidth="1"/>
    <col min="5387" max="5388" width="8.5546875" style="225" customWidth="1"/>
    <col min="5389" max="5389" width="9.21875" style="225" customWidth="1"/>
    <col min="5390" max="5633" width="8.88671875" style="225"/>
    <col min="5634" max="5634" width="25.88671875" style="225" customWidth="1"/>
    <col min="5635" max="5642" width="10.5546875" style="225" customWidth="1"/>
    <col min="5643" max="5644" width="8.5546875" style="225" customWidth="1"/>
    <col min="5645" max="5645" width="9.21875" style="225" customWidth="1"/>
    <col min="5646" max="5889" width="8.88671875" style="225"/>
    <col min="5890" max="5890" width="25.88671875" style="225" customWidth="1"/>
    <col min="5891" max="5898" width="10.5546875" style="225" customWidth="1"/>
    <col min="5899" max="5900" width="8.5546875" style="225" customWidth="1"/>
    <col min="5901" max="5901" width="9.21875" style="225" customWidth="1"/>
    <col min="5902" max="6145" width="8.88671875" style="225"/>
    <col min="6146" max="6146" width="25.88671875" style="225" customWidth="1"/>
    <col min="6147" max="6154" width="10.5546875" style="225" customWidth="1"/>
    <col min="6155" max="6156" width="8.5546875" style="225" customWidth="1"/>
    <col min="6157" max="6157" width="9.21875" style="225" customWidth="1"/>
    <col min="6158" max="6401" width="8.88671875" style="225"/>
    <col min="6402" max="6402" width="25.88671875" style="225" customWidth="1"/>
    <col min="6403" max="6410" width="10.5546875" style="225" customWidth="1"/>
    <col min="6411" max="6412" width="8.5546875" style="225" customWidth="1"/>
    <col min="6413" max="6413" width="9.21875" style="225" customWidth="1"/>
    <col min="6414" max="6657" width="8.88671875" style="225"/>
    <col min="6658" max="6658" width="25.88671875" style="225" customWidth="1"/>
    <col min="6659" max="6666" width="10.5546875" style="225" customWidth="1"/>
    <col min="6667" max="6668" width="8.5546875" style="225" customWidth="1"/>
    <col min="6669" max="6669" width="9.21875" style="225" customWidth="1"/>
    <col min="6670" max="6913" width="8.88671875" style="225"/>
    <col min="6914" max="6914" width="25.88671875" style="225" customWidth="1"/>
    <col min="6915" max="6922" width="10.5546875" style="225" customWidth="1"/>
    <col min="6923" max="6924" width="8.5546875" style="225" customWidth="1"/>
    <col min="6925" max="6925" width="9.21875" style="225" customWidth="1"/>
    <col min="6926" max="7169" width="8.88671875" style="225"/>
    <col min="7170" max="7170" width="25.88671875" style="225" customWidth="1"/>
    <col min="7171" max="7178" width="10.5546875" style="225" customWidth="1"/>
    <col min="7179" max="7180" width="8.5546875" style="225" customWidth="1"/>
    <col min="7181" max="7181" width="9.21875" style="225" customWidth="1"/>
    <col min="7182" max="7425" width="8.88671875" style="225"/>
    <col min="7426" max="7426" width="25.88671875" style="225" customWidth="1"/>
    <col min="7427" max="7434" width="10.5546875" style="225" customWidth="1"/>
    <col min="7435" max="7436" width="8.5546875" style="225" customWidth="1"/>
    <col min="7437" max="7437" width="9.21875" style="225" customWidth="1"/>
    <col min="7438" max="7681" width="8.88671875" style="225"/>
    <col min="7682" max="7682" width="25.88671875" style="225" customWidth="1"/>
    <col min="7683" max="7690" width="10.5546875" style="225" customWidth="1"/>
    <col min="7691" max="7692" width="8.5546875" style="225" customWidth="1"/>
    <col min="7693" max="7693" width="9.21875" style="225" customWidth="1"/>
    <col min="7694" max="7937" width="8.88671875" style="225"/>
    <col min="7938" max="7938" width="25.88671875" style="225" customWidth="1"/>
    <col min="7939" max="7946" width="10.5546875" style="225" customWidth="1"/>
    <col min="7947" max="7948" width="8.5546875" style="225" customWidth="1"/>
    <col min="7949" max="7949" width="9.21875" style="225" customWidth="1"/>
    <col min="7950" max="8193" width="8.88671875" style="225"/>
    <col min="8194" max="8194" width="25.88671875" style="225" customWidth="1"/>
    <col min="8195" max="8202" width="10.5546875" style="225" customWidth="1"/>
    <col min="8203" max="8204" width="8.5546875" style="225" customWidth="1"/>
    <col min="8205" max="8205" width="9.21875" style="225" customWidth="1"/>
    <col min="8206" max="8449" width="8.88671875" style="225"/>
    <col min="8450" max="8450" width="25.88671875" style="225" customWidth="1"/>
    <col min="8451" max="8458" width="10.5546875" style="225" customWidth="1"/>
    <col min="8459" max="8460" width="8.5546875" style="225" customWidth="1"/>
    <col min="8461" max="8461" width="9.21875" style="225" customWidth="1"/>
    <col min="8462" max="8705" width="8.88671875" style="225"/>
    <col min="8706" max="8706" width="25.88671875" style="225" customWidth="1"/>
    <col min="8707" max="8714" width="10.5546875" style="225" customWidth="1"/>
    <col min="8715" max="8716" width="8.5546875" style="225" customWidth="1"/>
    <col min="8717" max="8717" width="9.21875" style="225" customWidth="1"/>
    <col min="8718" max="8961" width="8.88671875" style="225"/>
    <col min="8962" max="8962" width="25.88671875" style="225" customWidth="1"/>
    <col min="8963" max="8970" width="10.5546875" style="225" customWidth="1"/>
    <col min="8971" max="8972" width="8.5546875" style="225" customWidth="1"/>
    <col min="8973" max="8973" width="9.21875" style="225" customWidth="1"/>
    <col min="8974" max="9217" width="8.88671875" style="225"/>
    <col min="9218" max="9218" width="25.88671875" style="225" customWidth="1"/>
    <col min="9219" max="9226" width="10.5546875" style="225" customWidth="1"/>
    <col min="9227" max="9228" width="8.5546875" style="225" customWidth="1"/>
    <col min="9229" max="9229" width="9.21875" style="225" customWidth="1"/>
    <col min="9230" max="9473" width="8.88671875" style="225"/>
    <col min="9474" max="9474" width="25.88671875" style="225" customWidth="1"/>
    <col min="9475" max="9482" width="10.5546875" style="225" customWidth="1"/>
    <col min="9483" max="9484" width="8.5546875" style="225" customWidth="1"/>
    <col min="9485" max="9485" width="9.21875" style="225" customWidth="1"/>
    <col min="9486" max="9729" width="8.88671875" style="225"/>
    <col min="9730" max="9730" width="25.88671875" style="225" customWidth="1"/>
    <col min="9731" max="9738" width="10.5546875" style="225" customWidth="1"/>
    <col min="9739" max="9740" width="8.5546875" style="225" customWidth="1"/>
    <col min="9741" max="9741" width="9.21875" style="225" customWidth="1"/>
    <col min="9742" max="9985" width="8.88671875" style="225"/>
    <col min="9986" max="9986" width="25.88671875" style="225" customWidth="1"/>
    <col min="9987" max="9994" width="10.5546875" style="225" customWidth="1"/>
    <col min="9995" max="9996" width="8.5546875" style="225" customWidth="1"/>
    <col min="9997" max="9997" width="9.21875" style="225" customWidth="1"/>
    <col min="9998" max="10241" width="8.88671875" style="225"/>
    <col min="10242" max="10242" width="25.88671875" style="225" customWidth="1"/>
    <col min="10243" max="10250" width="10.5546875" style="225" customWidth="1"/>
    <col min="10251" max="10252" width="8.5546875" style="225" customWidth="1"/>
    <col min="10253" max="10253" width="9.21875" style="225" customWidth="1"/>
    <col min="10254" max="10497" width="8.88671875" style="225"/>
    <col min="10498" max="10498" width="25.88671875" style="225" customWidth="1"/>
    <col min="10499" max="10506" width="10.5546875" style="225" customWidth="1"/>
    <col min="10507" max="10508" width="8.5546875" style="225" customWidth="1"/>
    <col min="10509" max="10509" width="9.21875" style="225" customWidth="1"/>
    <col min="10510" max="10753" width="8.88671875" style="225"/>
    <col min="10754" max="10754" width="25.88671875" style="225" customWidth="1"/>
    <col min="10755" max="10762" width="10.5546875" style="225" customWidth="1"/>
    <col min="10763" max="10764" width="8.5546875" style="225" customWidth="1"/>
    <col min="10765" max="10765" width="9.21875" style="225" customWidth="1"/>
    <col min="10766" max="11009" width="8.88671875" style="225"/>
    <col min="11010" max="11010" width="25.88671875" style="225" customWidth="1"/>
    <col min="11011" max="11018" width="10.5546875" style="225" customWidth="1"/>
    <col min="11019" max="11020" width="8.5546875" style="225" customWidth="1"/>
    <col min="11021" max="11021" width="9.21875" style="225" customWidth="1"/>
    <col min="11022" max="11265" width="8.88671875" style="225"/>
    <col min="11266" max="11266" width="25.88671875" style="225" customWidth="1"/>
    <col min="11267" max="11274" width="10.5546875" style="225" customWidth="1"/>
    <col min="11275" max="11276" width="8.5546875" style="225" customWidth="1"/>
    <col min="11277" max="11277" width="9.21875" style="225" customWidth="1"/>
    <col min="11278" max="11521" width="8.88671875" style="225"/>
    <col min="11522" max="11522" width="25.88671875" style="225" customWidth="1"/>
    <col min="11523" max="11530" width="10.5546875" style="225" customWidth="1"/>
    <col min="11531" max="11532" width="8.5546875" style="225" customWidth="1"/>
    <col min="11533" max="11533" width="9.21875" style="225" customWidth="1"/>
    <col min="11534" max="11777" width="8.88671875" style="225"/>
    <col min="11778" max="11778" width="25.88671875" style="225" customWidth="1"/>
    <col min="11779" max="11786" width="10.5546875" style="225" customWidth="1"/>
    <col min="11787" max="11788" width="8.5546875" style="225" customWidth="1"/>
    <col min="11789" max="11789" width="9.21875" style="225" customWidth="1"/>
    <col min="11790" max="12033" width="8.88671875" style="225"/>
    <col min="12034" max="12034" width="25.88671875" style="225" customWidth="1"/>
    <col min="12035" max="12042" width="10.5546875" style="225" customWidth="1"/>
    <col min="12043" max="12044" width="8.5546875" style="225" customWidth="1"/>
    <col min="12045" max="12045" width="9.21875" style="225" customWidth="1"/>
    <col min="12046" max="12289" width="8.88671875" style="225"/>
    <col min="12290" max="12290" width="25.88671875" style="225" customWidth="1"/>
    <col min="12291" max="12298" width="10.5546875" style="225" customWidth="1"/>
    <col min="12299" max="12300" width="8.5546875" style="225" customWidth="1"/>
    <col min="12301" max="12301" width="9.21875" style="225" customWidth="1"/>
    <col min="12302" max="12545" width="8.88671875" style="225"/>
    <col min="12546" max="12546" width="25.88671875" style="225" customWidth="1"/>
    <col min="12547" max="12554" width="10.5546875" style="225" customWidth="1"/>
    <col min="12555" max="12556" width="8.5546875" style="225" customWidth="1"/>
    <col min="12557" max="12557" width="9.21875" style="225" customWidth="1"/>
    <col min="12558" max="12801" width="8.88671875" style="225"/>
    <col min="12802" max="12802" width="25.88671875" style="225" customWidth="1"/>
    <col min="12803" max="12810" width="10.5546875" style="225" customWidth="1"/>
    <col min="12811" max="12812" width="8.5546875" style="225" customWidth="1"/>
    <col min="12813" max="12813" width="9.21875" style="225" customWidth="1"/>
    <col min="12814" max="13057" width="8.88671875" style="225"/>
    <col min="13058" max="13058" width="25.88671875" style="225" customWidth="1"/>
    <col min="13059" max="13066" width="10.5546875" style="225" customWidth="1"/>
    <col min="13067" max="13068" width="8.5546875" style="225" customWidth="1"/>
    <col min="13069" max="13069" width="9.21875" style="225" customWidth="1"/>
    <col min="13070" max="13313" width="8.88671875" style="225"/>
    <col min="13314" max="13314" width="25.88671875" style="225" customWidth="1"/>
    <col min="13315" max="13322" width="10.5546875" style="225" customWidth="1"/>
    <col min="13323" max="13324" width="8.5546875" style="225" customWidth="1"/>
    <col min="13325" max="13325" width="9.21875" style="225" customWidth="1"/>
    <col min="13326" max="13569" width="8.88671875" style="225"/>
    <col min="13570" max="13570" width="25.88671875" style="225" customWidth="1"/>
    <col min="13571" max="13578" width="10.5546875" style="225" customWidth="1"/>
    <col min="13579" max="13580" width="8.5546875" style="225" customWidth="1"/>
    <col min="13581" max="13581" width="9.21875" style="225" customWidth="1"/>
    <col min="13582" max="13825" width="8.88671875" style="225"/>
    <col min="13826" max="13826" width="25.88671875" style="225" customWidth="1"/>
    <col min="13827" max="13834" width="10.5546875" style="225" customWidth="1"/>
    <col min="13835" max="13836" width="8.5546875" style="225" customWidth="1"/>
    <col min="13837" max="13837" width="9.21875" style="225" customWidth="1"/>
    <col min="13838" max="14081" width="8.88671875" style="225"/>
    <col min="14082" max="14082" width="25.88671875" style="225" customWidth="1"/>
    <col min="14083" max="14090" width="10.5546875" style="225" customWidth="1"/>
    <col min="14091" max="14092" width="8.5546875" style="225" customWidth="1"/>
    <col min="14093" max="14093" width="9.21875" style="225" customWidth="1"/>
    <col min="14094" max="14337" width="8.88671875" style="225"/>
    <col min="14338" max="14338" width="25.88671875" style="225" customWidth="1"/>
    <col min="14339" max="14346" width="10.5546875" style="225" customWidth="1"/>
    <col min="14347" max="14348" width="8.5546875" style="225" customWidth="1"/>
    <col min="14349" max="14349" width="9.21875" style="225" customWidth="1"/>
    <col min="14350" max="14593" width="8.88671875" style="225"/>
    <col min="14594" max="14594" width="25.88671875" style="225" customWidth="1"/>
    <col min="14595" max="14602" width="10.5546875" style="225" customWidth="1"/>
    <col min="14603" max="14604" width="8.5546875" style="225" customWidth="1"/>
    <col min="14605" max="14605" width="9.21875" style="225" customWidth="1"/>
    <col min="14606" max="14849" width="8.88671875" style="225"/>
    <col min="14850" max="14850" width="25.88671875" style="225" customWidth="1"/>
    <col min="14851" max="14858" width="10.5546875" style="225" customWidth="1"/>
    <col min="14859" max="14860" width="8.5546875" style="225" customWidth="1"/>
    <col min="14861" max="14861" width="9.21875" style="225" customWidth="1"/>
    <col min="14862" max="15105" width="8.88671875" style="225"/>
    <col min="15106" max="15106" width="25.88671875" style="225" customWidth="1"/>
    <col min="15107" max="15114" width="10.5546875" style="225" customWidth="1"/>
    <col min="15115" max="15116" width="8.5546875" style="225" customWidth="1"/>
    <col min="15117" max="15117" width="9.21875" style="225" customWidth="1"/>
    <col min="15118" max="15361" width="8.88671875" style="225"/>
    <col min="15362" max="15362" width="25.88671875" style="225" customWidth="1"/>
    <col min="15363" max="15370" width="10.5546875" style="225" customWidth="1"/>
    <col min="15371" max="15372" width="8.5546875" style="225" customWidth="1"/>
    <col min="15373" max="15373" width="9.21875" style="225" customWidth="1"/>
    <col min="15374" max="15617" width="8.88671875" style="225"/>
    <col min="15618" max="15618" width="25.88671875" style="225" customWidth="1"/>
    <col min="15619" max="15626" width="10.5546875" style="225" customWidth="1"/>
    <col min="15627" max="15628" width="8.5546875" style="225" customWidth="1"/>
    <col min="15629" max="15629" width="9.21875" style="225" customWidth="1"/>
    <col min="15630" max="15873" width="8.88671875" style="225"/>
    <col min="15874" max="15874" width="25.88671875" style="225" customWidth="1"/>
    <col min="15875" max="15882" width="10.5546875" style="225" customWidth="1"/>
    <col min="15883" max="15884" width="8.5546875" style="225" customWidth="1"/>
    <col min="15885" max="15885" width="9.21875" style="225" customWidth="1"/>
    <col min="15886" max="16129" width="8.88671875" style="225"/>
    <col min="16130" max="16130" width="25.88671875" style="225" customWidth="1"/>
    <col min="16131" max="16138" width="10.5546875" style="225" customWidth="1"/>
    <col min="16139" max="16140" width="8.5546875" style="225" customWidth="1"/>
    <col min="16141" max="16141" width="9.21875" style="225" customWidth="1"/>
    <col min="16142" max="16384" width="8.88671875" style="225"/>
  </cols>
  <sheetData>
    <row r="1" spans="1:11" ht="15.75" x14ac:dyDescent="0.2">
      <c r="A1" s="735" t="s">
        <v>1507</v>
      </c>
      <c r="B1" s="735"/>
      <c r="C1" s="735"/>
      <c r="D1" s="735"/>
      <c r="E1" s="735"/>
      <c r="F1" s="735"/>
      <c r="G1" s="735"/>
      <c r="H1" s="735"/>
      <c r="I1" s="735"/>
      <c r="J1" s="735"/>
    </row>
    <row r="3" spans="1:11" ht="25.5" customHeight="1" x14ac:dyDescent="0.2">
      <c r="A3" s="739" t="s">
        <v>1421</v>
      </c>
      <c r="B3" s="739"/>
      <c r="C3" s="739"/>
      <c r="D3" s="739"/>
      <c r="E3" s="739"/>
      <c r="F3" s="739"/>
      <c r="G3" s="739"/>
      <c r="H3" s="739"/>
      <c r="I3" s="739"/>
      <c r="J3" s="739"/>
    </row>
    <row r="4" spans="1:11" ht="15.75" thickBot="1" x14ac:dyDescent="0.25"/>
    <row r="5" spans="1:11" ht="66" customHeight="1" thickBot="1" x14ac:dyDescent="0.25">
      <c r="A5" s="591" t="s">
        <v>686</v>
      </c>
      <c r="B5" s="606" t="s">
        <v>687</v>
      </c>
      <c r="C5" s="606" t="s">
        <v>688</v>
      </c>
      <c r="D5" s="606" t="s">
        <v>1437</v>
      </c>
      <c r="E5" s="606" t="s">
        <v>1426</v>
      </c>
      <c r="F5" s="607" t="str">
        <f>CONCATENATE("Eddigi módosítások összege ",[1]RM_ALAPADATOK!D7,"-",[1]RM_ALAPADATOK!R1)</f>
        <v>Eddigi módosítások összege 2021-ben</v>
      </c>
      <c r="G5" s="607" t="s">
        <v>689</v>
      </c>
      <c r="H5" s="607" t="s">
        <v>1423</v>
      </c>
      <c r="I5" s="607" t="s">
        <v>1477</v>
      </c>
      <c r="J5" s="607" t="s">
        <v>1478</v>
      </c>
      <c r="K5" s="608" t="s">
        <v>1479</v>
      </c>
    </row>
    <row r="6" spans="1:11" ht="15.75" thickBot="1" x14ac:dyDescent="0.25">
      <c r="A6" s="278" t="s">
        <v>74</v>
      </c>
      <c r="B6" s="279" t="s">
        <v>75</v>
      </c>
      <c r="C6" s="279" t="s">
        <v>76</v>
      </c>
      <c r="D6" s="279" t="s">
        <v>77</v>
      </c>
      <c r="E6" s="279" t="s">
        <v>78</v>
      </c>
      <c r="F6" s="279" t="s">
        <v>79</v>
      </c>
      <c r="G6" s="279" t="s">
        <v>80</v>
      </c>
      <c r="H6" s="279"/>
      <c r="I6" s="279"/>
      <c r="J6" s="280" t="s">
        <v>690</v>
      </c>
      <c r="K6" s="281" t="s">
        <v>691</v>
      </c>
    </row>
    <row r="7" spans="1:11" x14ac:dyDescent="0.2">
      <c r="A7" s="557" t="s">
        <v>1435</v>
      </c>
      <c r="B7" s="558">
        <v>5831437</v>
      </c>
      <c r="C7" s="283" t="s">
        <v>1436</v>
      </c>
      <c r="D7" s="282">
        <v>3474801</v>
      </c>
      <c r="E7" s="282">
        <v>2356636</v>
      </c>
      <c r="F7" s="282"/>
      <c r="G7" s="559">
        <v>0</v>
      </c>
      <c r="H7" s="559"/>
      <c r="I7" s="560">
        <f>F7+G7</f>
        <v>0</v>
      </c>
      <c r="J7" s="566">
        <f>SUM(F7:I7)</f>
        <v>0</v>
      </c>
      <c r="K7" s="565">
        <f>E7+J7</f>
        <v>2356636</v>
      </c>
    </row>
    <row r="8" spans="1:11" x14ac:dyDescent="0.2">
      <c r="A8" s="557" t="s">
        <v>1481</v>
      </c>
      <c r="B8" s="558">
        <v>831612</v>
      </c>
      <c r="C8" s="283" t="s">
        <v>1480</v>
      </c>
      <c r="D8" s="282"/>
      <c r="E8" s="282">
        <v>889050</v>
      </c>
      <c r="F8" s="282"/>
      <c r="G8" s="282"/>
      <c r="H8" s="282"/>
      <c r="I8" s="284">
        <v>-57438</v>
      </c>
      <c r="J8" s="284">
        <f t="shared" ref="J8" si="0">SUM(F8:I8)</f>
        <v>-57438</v>
      </c>
      <c r="K8" s="565">
        <f t="shared" ref="K8" si="1">E8+J8</f>
        <v>831612</v>
      </c>
    </row>
    <row r="9" spans="1:11" x14ac:dyDescent="0.2">
      <c r="A9" s="286" t="s">
        <v>1482</v>
      </c>
      <c r="B9" s="558">
        <v>190500</v>
      </c>
      <c r="C9" s="283" t="s">
        <v>1480</v>
      </c>
      <c r="D9" s="282"/>
      <c r="E9" s="282">
        <v>400000</v>
      </c>
      <c r="F9" s="282"/>
      <c r="G9" s="282">
        <v>0</v>
      </c>
      <c r="H9" s="282"/>
      <c r="I9" s="284">
        <v>-209500</v>
      </c>
      <c r="J9" s="284">
        <f t="shared" ref="J9:J11" si="2">SUM(F9:I9)</f>
        <v>-209500</v>
      </c>
      <c r="K9" s="565">
        <f t="shared" ref="K9:K17" si="3">E9+J9</f>
        <v>190500</v>
      </c>
    </row>
    <row r="10" spans="1:11" x14ac:dyDescent="0.2">
      <c r="A10" s="557" t="s">
        <v>1483</v>
      </c>
      <c r="B10" s="558">
        <v>364081</v>
      </c>
      <c r="C10" s="283" t="s">
        <v>1480</v>
      </c>
      <c r="D10" s="282"/>
      <c r="E10" s="282">
        <v>364081</v>
      </c>
      <c r="F10" s="282"/>
      <c r="G10" s="282">
        <v>0</v>
      </c>
      <c r="H10" s="282"/>
      <c r="I10" s="284"/>
      <c r="J10" s="284">
        <f t="shared" si="2"/>
        <v>0</v>
      </c>
      <c r="K10" s="565">
        <f t="shared" si="3"/>
        <v>364081</v>
      </c>
    </row>
    <row r="11" spans="1:11" x14ac:dyDescent="0.2">
      <c r="A11" s="557" t="s">
        <v>1484</v>
      </c>
      <c r="B11" s="561">
        <v>6695940</v>
      </c>
      <c r="C11" s="562" t="s">
        <v>1480</v>
      </c>
      <c r="D11" s="563"/>
      <c r="E11" s="563">
        <v>0</v>
      </c>
      <c r="F11" s="563"/>
      <c r="G11" s="563">
        <v>3347970</v>
      </c>
      <c r="H11" s="563"/>
      <c r="I11" s="564">
        <v>0</v>
      </c>
      <c r="J11" s="284">
        <f t="shared" si="2"/>
        <v>3347970</v>
      </c>
      <c r="K11" s="565">
        <f>E11+J11</f>
        <v>3347970</v>
      </c>
    </row>
    <row r="12" spans="1:11" x14ac:dyDescent="0.2">
      <c r="A12" s="557" t="s">
        <v>1486</v>
      </c>
      <c r="B12" s="558">
        <v>167069</v>
      </c>
      <c r="C12" s="283" t="s">
        <v>1480</v>
      </c>
      <c r="D12" s="282"/>
      <c r="E12" s="282"/>
      <c r="F12" s="282"/>
      <c r="G12" s="282"/>
      <c r="H12" s="282"/>
      <c r="I12" s="284">
        <v>167069</v>
      </c>
      <c r="J12" s="284">
        <f t="shared" ref="J12:J15" si="4">E12+I12</f>
        <v>167069</v>
      </c>
      <c r="K12" s="565">
        <f t="shared" si="3"/>
        <v>167069</v>
      </c>
    </row>
    <row r="13" spans="1:11" x14ac:dyDescent="0.2">
      <c r="A13" s="557" t="s">
        <v>1487</v>
      </c>
      <c r="B13" s="558">
        <v>939800</v>
      </c>
      <c r="C13" s="283" t="s">
        <v>1480</v>
      </c>
      <c r="D13" s="282"/>
      <c r="E13" s="282"/>
      <c r="F13" s="282"/>
      <c r="G13" s="282"/>
      <c r="H13" s="282"/>
      <c r="I13" s="284">
        <v>939800</v>
      </c>
      <c r="J13" s="284">
        <f t="shared" si="4"/>
        <v>939800</v>
      </c>
      <c r="K13" s="565">
        <f t="shared" si="3"/>
        <v>939800</v>
      </c>
    </row>
    <row r="14" spans="1:11" x14ac:dyDescent="0.2">
      <c r="A14" s="286"/>
      <c r="B14" s="558"/>
      <c r="C14" s="283"/>
      <c r="D14" s="282"/>
      <c r="E14" s="282"/>
      <c r="F14" s="282"/>
      <c r="G14" s="282"/>
      <c r="H14" s="282"/>
      <c r="I14" s="284">
        <f t="shared" ref="I14:I15" si="5">SUM(G14:H14)</f>
        <v>0</v>
      </c>
      <c r="J14" s="284">
        <f t="shared" si="4"/>
        <v>0</v>
      </c>
      <c r="K14" s="565">
        <f t="shared" si="3"/>
        <v>0</v>
      </c>
    </row>
    <row r="15" spans="1:11" x14ac:dyDescent="0.2">
      <c r="A15" s="286"/>
      <c r="B15" s="558"/>
      <c r="C15" s="283"/>
      <c r="D15" s="282"/>
      <c r="E15" s="282"/>
      <c r="F15" s="282"/>
      <c r="G15" s="282"/>
      <c r="H15" s="282"/>
      <c r="I15" s="284">
        <f t="shared" si="5"/>
        <v>0</v>
      </c>
      <c r="J15" s="284">
        <f t="shared" si="4"/>
        <v>0</v>
      </c>
      <c r="K15" s="565">
        <f t="shared" si="3"/>
        <v>0</v>
      </c>
    </row>
    <row r="16" spans="1:11" x14ac:dyDescent="0.2">
      <c r="A16" s="286"/>
      <c r="B16" s="282"/>
      <c r="C16" s="283"/>
      <c r="D16" s="282"/>
      <c r="E16" s="282"/>
      <c r="F16" s="282"/>
      <c r="G16" s="282"/>
      <c r="H16" s="282"/>
      <c r="I16" s="282"/>
      <c r="J16" s="284">
        <f>SUM(G16:H16)</f>
        <v>0</v>
      </c>
      <c r="K16" s="565">
        <f t="shared" si="3"/>
        <v>0</v>
      </c>
    </row>
    <row r="17" spans="1:11" ht="15.75" thickBot="1" x14ac:dyDescent="0.25">
      <c r="A17" s="286"/>
      <c r="B17" s="282"/>
      <c r="C17" s="283"/>
      <c r="D17" s="282"/>
      <c r="E17" s="282"/>
      <c r="F17" s="282"/>
      <c r="G17" s="282"/>
      <c r="H17" s="282"/>
      <c r="I17" s="282"/>
      <c r="J17" s="284">
        <f t="shared" ref="J17" si="6">SUM(G17)</f>
        <v>0</v>
      </c>
      <c r="K17" s="285">
        <f t="shared" si="3"/>
        <v>0</v>
      </c>
    </row>
    <row r="18" spans="1:11" ht="15.75" thickBot="1" x14ac:dyDescent="0.25">
      <c r="A18" s="290" t="s">
        <v>692</v>
      </c>
      <c r="B18" s="291">
        <f>SUM(B7:B17)</f>
        <v>15020439</v>
      </c>
      <c r="C18" s="292"/>
      <c r="D18" s="291">
        <f>SUM(D7:D17)</f>
        <v>3474801</v>
      </c>
      <c r="E18" s="291">
        <f>SUM(E7:E17)</f>
        <v>4009767</v>
      </c>
      <c r="F18" s="291">
        <f t="shared" ref="F18:I18" si="7">SUM(F7:F17)</f>
        <v>0</v>
      </c>
      <c r="G18" s="291">
        <f t="shared" si="7"/>
        <v>3347970</v>
      </c>
      <c r="H18" s="291">
        <f t="shared" si="7"/>
        <v>0</v>
      </c>
      <c r="I18" s="291">
        <f t="shared" si="7"/>
        <v>839931</v>
      </c>
      <c r="J18" s="291">
        <f>SUM(J7:J17)</f>
        <v>4187901</v>
      </c>
      <c r="K18" s="293">
        <f>SUM(K7:K17)</f>
        <v>8197668</v>
      </c>
    </row>
    <row r="21" spans="1:11" ht="15.75" customHeight="1" x14ac:dyDescent="0.2">
      <c r="A21" s="739" t="s">
        <v>1422</v>
      </c>
      <c r="B21" s="739"/>
      <c r="C21" s="739"/>
      <c r="D21" s="739"/>
      <c r="E21" s="739"/>
      <c r="F21" s="739"/>
      <c r="G21" s="739"/>
      <c r="H21" s="739"/>
      <c r="I21" s="739"/>
      <c r="J21" s="739"/>
      <c r="K21" s="739"/>
    </row>
    <row r="22" spans="1:11" ht="15.75" thickBot="1" x14ac:dyDescent="0.3">
      <c r="A22" s="294"/>
      <c r="B22" s="295"/>
      <c r="C22" s="295"/>
      <c r="D22" s="295"/>
      <c r="E22" s="295"/>
      <c r="F22" s="295"/>
      <c r="G22" s="295"/>
      <c r="H22" s="295"/>
      <c r="I22" s="295"/>
      <c r="J22" s="295"/>
      <c r="K22" s="296">
        <f>'[1]RM_2.2.sz.mell.'!I28</f>
        <v>0</v>
      </c>
    </row>
    <row r="23" spans="1:11" ht="48.75" thickBot="1" x14ac:dyDescent="0.25">
      <c r="A23" s="591" t="s">
        <v>693</v>
      </c>
      <c r="B23" s="606" t="s">
        <v>687</v>
      </c>
      <c r="C23" s="606" t="s">
        <v>688</v>
      </c>
      <c r="D23" s="606" t="s">
        <v>1437</v>
      </c>
      <c r="E23" s="606" t="s">
        <v>1426</v>
      </c>
      <c r="F23" s="595" t="str">
        <f>CONCATENATE('[1]RM_3.sz.mell.'!F31)</f>
        <v>Eddigi módosítások összege 2021-ben</v>
      </c>
      <c r="G23" s="595" t="str">
        <f>CONCATENATE('[1]RM_3.sz.mell.'!G31)</f>
        <v>1. sz. módosítás</v>
      </c>
      <c r="H23" s="609" t="str">
        <f>H5</f>
        <v>2. sz. módosítás</v>
      </c>
      <c r="I23" s="607" t="s">
        <v>1477</v>
      </c>
      <c r="J23" s="609" t="str">
        <f>J5</f>
        <v>Módosítások összesen 2024. 12.31-ig</v>
      </c>
      <c r="K23" s="596" t="str">
        <f>K5</f>
        <v>3. számú módosítás utáni előirányzat</v>
      </c>
    </row>
    <row r="24" spans="1:11" ht="15.75" thickBot="1" x14ac:dyDescent="0.25">
      <c r="A24" s="278" t="s">
        <v>74</v>
      </c>
      <c r="B24" s="279" t="s">
        <v>75</v>
      </c>
      <c r="C24" s="279" t="s">
        <v>76</v>
      </c>
      <c r="D24" s="279" t="s">
        <v>77</v>
      </c>
      <c r="E24" s="279" t="s">
        <v>78</v>
      </c>
      <c r="F24" s="280" t="s">
        <v>79</v>
      </c>
      <c r="G24" s="280" t="s">
        <v>80</v>
      </c>
      <c r="H24" s="280"/>
      <c r="I24" s="280"/>
      <c r="J24" s="280" t="s">
        <v>690</v>
      </c>
      <c r="K24" s="281" t="s">
        <v>691</v>
      </c>
    </row>
    <row r="25" spans="1:11" x14ac:dyDescent="0.2">
      <c r="A25" s="557"/>
      <c r="B25" s="282"/>
      <c r="C25" s="283"/>
      <c r="D25" s="282"/>
      <c r="E25" s="282"/>
      <c r="F25" s="282"/>
      <c r="G25" s="282"/>
      <c r="H25" s="282"/>
      <c r="I25" s="284"/>
      <c r="J25" s="566"/>
      <c r="K25" s="565"/>
    </row>
    <row r="26" spans="1:11" x14ac:dyDescent="0.2">
      <c r="A26" s="286"/>
      <c r="B26" s="282"/>
      <c r="C26" s="283"/>
      <c r="D26" s="282"/>
      <c r="E26" s="282"/>
      <c r="F26" s="282"/>
      <c r="G26" s="282"/>
      <c r="H26" s="282"/>
      <c r="I26" s="284"/>
      <c r="J26" s="284">
        <f t="shared" ref="J26" si="8">E26+I26</f>
        <v>0</v>
      </c>
      <c r="K26" s="565">
        <f t="shared" ref="K26:K28" si="9">E26+J26</f>
        <v>0</v>
      </c>
    </row>
    <row r="27" spans="1:11" x14ac:dyDescent="0.2">
      <c r="A27" s="286"/>
      <c r="B27" s="282"/>
      <c r="C27" s="283"/>
      <c r="D27" s="282"/>
      <c r="E27" s="282"/>
      <c r="F27" s="282"/>
      <c r="G27" s="282"/>
      <c r="H27" s="282"/>
      <c r="I27" s="282"/>
      <c r="J27" s="284">
        <f>F27+G27</f>
        <v>0</v>
      </c>
      <c r="K27" s="565">
        <f t="shared" si="9"/>
        <v>0</v>
      </c>
    </row>
    <row r="28" spans="1:11" ht="15.75" thickBot="1" x14ac:dyDescent="0.25">
      <c r="A28" s="243"/>
      <c r="B28" s="287"/>
      <c r="C28" s="288"/>
      <c r="D28" s="287"/>
      <c r="E28" s="287"/>
      <c r="F28" s="287"/>
      <c r="G28" s="287"/>
      <c r="H28" s="287"/>
      <c r="I28" s="287"/>
      <c r="J28" s="284">
        <f t="shared" ref="J28" si="10">F28+G28</f>
        <v>0</v>
      </c>
      <c r="K28" s="289">
        <f t="shared" si="9"/>
        <v>0</v>
      </c>
    </row>
    <row r="29" spans="1:11" ht="15.75" thickBot="1" x14ac:dyDescent="0.25">
      <c r="A29" s="290" t="s">
        <v>692</v>
      </c>
      <c r="B29" s="291">
        <f>SUM(B25:B28)</f>
        <v>0</v>
      </c>
      <c r="C29" s="292"/>
      <c r="D29" s="291">
        <f>SUM(D25:D28)</f>
        <v>0</v>
      </c>
      <c r="E29" s="291">
        <f>SUM(E25:E28)</f>
        <v>0</v>
      </c>
      <c r="F29" s="291"/>
      <c r="G29" s="291"/>
      <c r="H29" s="291"/>
      <c r="I29" s="291"/>
      <c r="J29" s="291">
        <f>SUM(J25:J28)</f>
        <v>0</v>
      </c>
      <c r="K29" s="293">
        <f>SUM(K25:K28)</f>
        <v>0</v>
      </c>
    </row>
  </sheetData>
  <mergeCells count="3">
    <mergeCell ref="A3:J3"/>
    <mergeCell ref="A1:J1"/>
    <mergeCell ref="A21:K21"/>
  </mergeCells>
  <pageMargins left="0.7" right="0.7" top="0.75" bottom="0.75" header="0.3" footer="0.3"/>
  <pageSetup paperSize="9" scale="64" orientation="landscape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5"/>
  <sheetViews>
    <sheetView tabSelected="1" view="pageBreakPreview" zoomScaleNormal="100" zoomScaleSheetLayoutView="100" workbookViewId="0">
      <selection sqref="A1:O1"/>
    </sheetView>
  </sheetViews>
  <sheetFormatPr defaultRowHeight="15" x14ac:dyDescent="0.2"/>
  <cols>
    <col min="1" max="1" width="10.88671875" customWidth="1"/>
    <col min="2" max="2" width="73.109375" customWidth="1"/>
    <col min="3" max="4" width="33.21875" customWidth="1"/>
  </cols>
  <sheetData>
    <row r="1" spans="1:4" ht="15.75" x14ac:dyDescent="0.25">
      <c r="A1" s="740" t="s">
        <v>1508</v>
      </c>
      <c r="B1" s="740"/>
      <c r="C1" s="740"/>
      <c r="D1" s="741"/>
    </row>
    <row r="2" spans="1:4" x14ac:dyDescent="0.2">
      <c r="A2" s="1"/>
      <c r="B2" s="1"/>
      <c r="C2" s="1"/>
      <c r="D2" s="1"/>
    </row>
    <row r="3" spans="1:4" x14ac:dyDescent="0.2">
      <c r="A3" s="742" t="s">
        <v>1459</v>
      </c>
      <c r="B3" s="742"/>
      <c r="C3" s="742"/>
      <c r="D3" s="743"/>
    </row>
    <row r="4" spans="1:4" x14ac:dyDescent="0.2">
      <c r="A4" s="742"/>
      <c r="B4" s="742"/>
      <c r="C4" s="742"/>
      <c r="D4" s="743"/>
    </row>
    <row r="5" spans="1:4" ht="15.75" x14ac:dyDescent="0.2">
      <c r="A5" s="2"/>
      <c r="B5" s="2"/>
      <c r="C5" s="2"/>
      <c r="D5" s="2"/>
    </row>
    <row r="6" spans="1:4" ht="15.75" x14ac:dyDescent="0.25">
      <c r="A6" s="645" t="s">
        <v>0</v>
      </c>
      <c r="B6" s="646" t="s">
        <v>1</v>
      </c>
      <c r="C6" s="645" t="s">
        <v>2</v>
      </c>
      <c r="D6" s="645" t="s">
        <v>3</v>
      </c>
    </row>
    <row r="7" spans="1:4" ht="15.75" x14ac:dyDescent="0.25">
      <c r="A7" s="647">
        <v>1</v>
      </c>
      <c r="B7" s="4" t="s">
        <v>4</v>
      </c>
      <c r="C7" s="649">
        <v>1592377</v>
      </c>
      <c r="D7" s="83">
        <f>D8-C8</f>
        <v>1989554</v>
      </c>
    </row>
    <row r="8" spans="1:4" ht="15.75" x14ac:dyDescent="0.25">
      <c r="A8" s="648">
        <v>2</v>
      </c>
      <c r="B8" s="7" t="s">
        <v>5</v>
      </c>
      <c r="C8" s="650">
        <f>SUM(C7:C7)</f>
        <v>1592377</v>
      </c>
      <c r="D8" s="85">
        <v>3581931</v>
      </c>
    </row>
    <row r="9" spans="1:4" ht="15.75" x14ac:dyDescent="0.25">
      <c r="A9" s="647">
        <v>3</v>
      </c>
      <c r="B9" s="4"/>
      <c r="C9" s="650"/>
      <c r="D9" s="5"/>
    </row>
    <row r="10" spans="1:4" ht="15.75" x14ac:dyDescent="0.25">
      <c r="A10" s="647">
        <v>4</v>
      </c>
      <c r="B10" s="4" t="s">
        <v>6</v>
      </c>
      <c r="C10" s="649"/>
      <c r="D10" s="5">
        <v>0</v>
      </c>
    </row>
    <row r="11" spans="1:4" ht="15.75" x14ac:dyDescent="0.25">
      <c r="A11" s="648">
        <v>5</v>
      </c>
      <c r="B11" s="7" t="s">
        <v>7</v>
      </c>
      <c r="C11" s="650">
        <f>SUM(C10:C10)</f>
        <v>0</v>
      </c>
      <c r="D11" s="8">
        <f>SUM(D9:D10)</f>
        <v>0</v>
      </c>
    </row>
    <row r="12" spans="1:4" x14ac:dyDescent="0.2">
      <c r="A12" s="1"/>
      <c r="B12" s="1"/>
      <c r="C12" s="1"/>
      <c r="D12" s="1"/>
    </row>
    <row r="13" spans="1:4" x14ac:dyDescent="0.2">
      <c r="A13" s="1"/>
      <c r="B13" s="1"/>
      <c r="C13" s="1"/>
      <c r="D13" s="1"/>
    </row>
    <row r="14" spans="1:4" x14ac:dyDescent="0.2">
      <c r="A14" s="1"/>
      <c r="B14" s="1"/>
      <c r="C14" s="1"/>
      <c r="D14" s="1"/>
    </row>
    <row r="15" spans="1:4" x14ac:dyDescent="0.2">
      <c r="A15" s="1"/>
      <c r="B15" s="1"/>
      <c r="C15" s="1"/>
      <c r="D15" s="1"/>
    </row>
  </sheetData>
  <mergeCells count="2">
    <mergeCell ref="A1:D1"/>
    <mergeCell ref="A3:D4"/>
  </mergeCells>
  <pageMargins left="0.7" right="0.7" top="0.75" bottom="0.75" header="0.3" footer="0.3"/>
  <pageSetup paperSize="9" scale="64" orientation="landscape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3"/>
  <sheetViews>
    <sheetView tabSelected="1" view="pageBreakPreview" zoomScaleNormal="100" zoomScaleSheetLayoutView="100" workbookViewId="0">
      <selection sqref="A1:O1"/>
    </sheetView>
  </sheetViews>
  <sheetFormatPr defaultColWidth="7.109375" defaultRowHeight="15" x14ac:dyDescent="0.2"/>
  <cols>
    <col min="1" max="1" width="63.33203125" customWidth="1"/>
    <col min="2" max="2" width="50.88671875" customWidth="1"/>
    <col min="3" max="3" width="36" customWidth="1"/>
  </cols>
  <sheetData>
    <row r="1" spans="1:3" ht="15.75" x14ac:dyDescent="0.25">
      <c r="A1" s="740" t="s">
        <v>1509</v>
      </c>
      <c r="B1" s="740"/>
      <c r="C1" s="740"/>
    </row>
    <row r="2" spans="1:3" x14ac:dyDescent="0.2">
      <c r="A2" s="1"/>
      <c r="B2" s="1"/>
      <c r="C2" s="1"/>
    </row>
    <row r="3" spans="1:3" x14ac:dyDescent="0.2">
      <c r="A3" s="742" t="s">
        <v>1462</v>
      </c>
      <c r="B3" s="742"/>
      <c r="C3" s="742"/>
    </row>
    <row r="4" spans="1:3" x14ac:dyDescent="0.2">
      <c r="A4" s="742"/>
      <c r="B4" s="742"/>
      <c r="C4" s="742"/>
    </row>
    <row r="5" spans="1:3" ht="15.75" x14ac:dyDescent="0.2">
      <c r="A5" s="2"/>
      <c r="B5" s="2"/>
      <c r="C5" s="2"/>
    </row>
    <row r="6" spans="1:3" ht="15.75" x14ac:dyDescent="0.25">
      <c r="A6" s="343" t="s">
        <v>1</v>
      </c>
      <c r="B6" s="344" t="s">
        <v>8</v>
      </c>
      <c r="C6" s="644" t="s">
        <v>9</v>
      </c>
    </row>
    <row r="7" spans="1:3" ht="15.75" x14ac:dyDescent="0.25">
      <c r="A7" s="6" t="s">
        <v>10</v>
      </c>
      <c r="B7" s="532" t="s">
        <v>1460</v>
      </c>
      <c r="C7" s="11">
        <v>1</v>
      </c>
    </row>
    <row r="8" spans="1:3" ht="15.75" x14ac:dyDescent="0.25">
      <c r="A8" s="6" t="s">
        <v>11</v>
      </c>
      <c r="B8" s="4" t="s">
        <v>1461</v>
      </c>
      <c r="C8" s="11">
        <v>1</v>
      </c>
    </row>
    <row r="9" spans="1:3" ht="15.75" x14ac:dyDescent="0.25">
      <c r="A9" s="6" t="s">
        <v>12</v>
      </c>
      <c r="B9" s="4" t="s">
        <v>1461</v>
      </c>
      <c r="C9" s="11">
        <v>3</v>
      </c>
    </row>
    <row r="10" spans="1:3" ht="15.75" x14ac:dyDescent="0.25">
      <c r="A10" s="6" t="s">
        <v>13</v>
      </c>
      <c r="B10" s="4" t="s">
        <v>1425</v>
      </c>
      <c r="C10" s="11">
        <v>1</v>
      </c>
    </row>
    <row r="11" spans="1:3" ht="15.75" x14ac:dyDescent="0.25">
      <c r="A11" s="9"/>
      <c r="B11" s="4" t="s">
        <v>14</v>
      </c>
      <c r="C11" s="11">
        <v>2</v>
      </c>
    </row>
    <row r="12" spans="1:3" ht="15.75" x14ac:dyDescent="0.25">
      <c r="A12" s="6"/>
      <c r="B12" s="4" t="s">
        <v>15</v>
      </c>
      <c r="C12" s="11">
        <v>2</v>
      </c>
    </row>
    <row r="13" spans="1:3" ht="15.75" x14ac:dyDescent="0.25">
      <c r="A13" s="3"/>
      <c r="B13" s="3"/>
      <c r="C13" s="12">
        <f>SUM(C7:C11)</f>
        <v>8</v>
      </c>
    </row>
  </sheetData>
  <mergeCells count="2">
    <mergeCell ref="A1:C1"/>
    <mergeCell ref="A3:C4"/>
  </mergeCells>
  <pageMargins left="0.7" right="0.7" top="0.75" bottom="0.75" header="0.3" footer="0.3"/>
  <pageSetup paperSize="9" scale="64" orientation="landscape" r:id="rId1"/>
  <headerFooter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002"/>
  <sheetViews>
    <sheetView tabSelected="1" view="pageBreakPreview" zoomScale="70" zoomScaleNormal="100" zoomScaleSheetLayoutView="70" workbookViewId="0">
      <selection sqref="A1:O1"/>
    </sheetView>
  </sheetViews>
  <sheetFormatPr defaultColWidth="11.21875" defaultRowHeight="15" x14ac:dyDescent="0.2"/>
  <cols>
    <col min="1" max="1" width="4.109375" customWidth="1"/>
    <col min="2" max="2" width="19.88671875" customWidth="1"/>
    <col min="3" max="15" width="11.33203125" customWidth="1"/>
    <col min="16" max="16" width="8.44140625" hidden="1" customWidth="1"/>
    <col min="17" max="17" width="11.88671875" customWidth="1"/>
    <col min="18" max="26" width="6.88671875" customWidth="1"/>
    <col min="27" max="27" width="6.21875" customWidth="1"/>
  </cols>
  <sheetData>
    <row r="1" spans="1:27" ht="15.75" customHeight="1" x14ac:dyDescent="0.25">
      <c r="A1" s="13"/>
      <c r="B1" s="744" t="s">
        <v>1510</v>
      </c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  <c r="O1" s="745"/>
      <c r="P1" s="14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ht="15.75" customHeight="1" x14ac:dyDescent="0.25">
      <c r="A2" s="13"/>
      <c r="B2" s="345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14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37.5" customHeight="1" x14ac:dyDescent="0.25">
      <c r="A3" s="746" t="s">
        <v>1463</v>
      </c>
      <c r="B3" s="747"/>
      <c r="C3" s="747"/>
      <c r="D3" s="747"/>
      <c r="E3" s="747"/>
      <c r="F3" s="747"/>
      <c r="G3" s="747"/>
      <c r="H3" s="747"/>
      <c r="I3" s="747"/>
      <c r="J3" s="747"/>
      <c r="K3" s="747"/>
      <c r="L3" s="747"/>
      <c r="M3" s="747"/>
      <c r="N3" s="747"/>
      <c r="O3" s="747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ht="16.5" customHeight="1" thickBo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5" t="s">
        <v>1501</v>
      </c>
      <c r="P4" s="15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ht="36.75" customHeight="1" thickBot="1" x14ac:dyDescent="0.3">
      <c r="A5" s="610" t="s">
        <v>16</v>
      </c>
      <c r="B5" s="611" t="s">
        <v>1</v>
      </c>
      <c r="C5" s="611" t="s">
        <v>17</v>
      </c>
      <c r="D5" s="611" t="s">
        <v>18</v>
      </c>
      <c r="E5" s="611" t="s">
        <v>19</v>
      </c>
      <c r="F5" s="611" t="s">
        <v>20</v>
      </c>
      <c r="G5" s="611" t="s">
        <v>21</v>
      </c>
      <c r="H5" s="611" t="s">
        <v>22</v>
      </c>
      <c r="I5" s="611" t="s">
        <v>23</v>
      </c>
      <c r="J5" s="611" t="s">
        <v>24</v>
      </c>
      <c r="K5" s="611" t="s">
        <v>25</v>
      </c>
      <c r="L5" s="611" t="s">
        <v>26</v>
      </c>
      <c r="M5" s="611" t="s">
        <v>27</v>
      </c>
      <c r="N5" s="611" t="s">
        <v>28</v>
      </c>
      <c r="O5" s="612" t="s">
        <v>29</v>
      </c>
      <c r="P5" s="16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ht="16.5" customHeight="1" thickBot="1" x14ac:dyDescent="0.3">
      <c r="A6" s="613" t="s">
        <v>30</v>
      </c>
      <c r="B6" s="748" t="s">
        <v>31</v>
      </c>
      <c r="C6" s="749"/>
      <c r="D6" s="749"/>
      <c r="E6" s="749"/>
      <c r="F6" s="749"/>
      <c r="G6" s="749"/>
      <c r="H6" s="749"/>
      <c r="I6" s="749"/>
      <c r="J6" s="749"/>
      <c r="K6" s="749"/>
      <c r="L6" s="749"/>
      <c r="M6" s="749"/>
      <c r="N6" s="749"/>
      <c r="O6" s="750"/>
      <c r="P6" s="17"/>
      <c r="Q6" s="18"/>
      <c r="R6" s="18"/>
      <c r="S6" s="18"/>
      <c r="T6" s="18"/>
      <c r="U6" s="18"/>
      <c r="V6" s="18"/>
      <c r="W6" s="18"/>
      <c r="X6" s="18"/>
      <c r="Y6" s="18"/>
      <c r="Z6" s="18"/>
      <c r="AA6" s="13"/>
    </row>
    <row r="7" spans="1:27" ht="24" customHeight="1" x14ac:dyDescent="0.25">
      <c r="A7" s="542" t="s">
        <v>32</v>
      </c>
      <c r="B7" s="385" t="s">
        <v>33</v>
      </c>
      <c r="C7" s="533">
        <v>2942274</v>
      </c>
      <c r="D7" s="533">
        <v>2031316</v>
      </c>
      <c r="E7" s="533">
        <v>1829945</v>
      </c>
      <c r="F7" s="533">
        <v>2032459</v>
      </c>
      <c r="G7" s="533">
        <v>1996302</v>
      </c>
      <c r="H7" s="533">
        <v>1996302</v>
      </c>
      <c r="I7" s="533">
        <v>1996302</v>
      </c>
      <c r="J7" s="533">
        <v>2196402</v>
      </c>
      <c r="K7" s="533">
        <v>1996302</v>
      </c>
      <c r="L7" s="533">
        <v>1996302</v>
      </c>
      <c r="M7" s="533">
        <v>1996302</v>
      </c>
      <c r="N7" s="533">
        <v>2034916</v>
      </c>
      <c r="O7" s="534">
        <f>SUM(C7:N7)</f>
        <v>25045124</v>
      </c>
      <c r="P7" s="19" t="s">
        <v>733</v>
      </c>
      <c r="Q7" s="20"/>
      <c r="R7" s="18"/>
      <c r="S7" s="18"/>
      <c r="T7" s="18"/>
      <c r="U7" s="18"/>
      <c r="V7" s="18"/>
      <c r="W7" s="18"/>
      <c r="X7" s="18"/>
      <c r="Y7" s="18"/>
      <c r="Z7" s="18"/>
      <c r="AA7" s="13"/>
    </row>
    <row r="8" spans="1:27" ht="15.75" customHeight="1" x14ac:dyDescent="0.25">
      <c r="A8" s="543" t="s">
        <v>34</v>
      </c>
      <c r="B8" s="386" t="s">
        <v>35</v>
      </c>
      <c r="C8" s="389">
        <v>38822</v>
      </c>
      <c r="D8" s="389">
        <v>1418797</v>
      </c>
      <c r="E8" s="389">
        <v>3380566</v>
      </c>
      <c r="F8" s="389">
        <v>630972</v>
      </c>
      <c r="G8" s="389">
        <v>1798852</v>
      </c>
      <c r="H8" s="389">
        <v>267253</v>
      </c>
      <c r="I8" s="389">
        <v>413153</v>
      </c>
      <c r="J8" s="389">
        <v>160113</v>
      </c>
      <c r="K8" s="389">
        <v>8177294</v>
      </c>
      <c r="L8" s="389">
        <v>83417</v>
      </c>
      <c r="M8" s="389">
        <v>772222</v>
      </c>
      <c r="N8" s="389">
        <v>-395565</v>
      </c>
      <c r="O8" s="535">
        <f t="shared" ref="O8:O16" si="0">SUM(C8:N8)</f>
        <v>16745896</v>
      </c>
      <c r="P8" s="19" t="s">
        <v>941</v>
      </c>
      <c r="Q8" s="20"/>
      <c r="R8" s="18"/>
      <c r="S8" s="18"/>
      <c r="T8" s="18"/>
      <c r="U8" s="18"/>
      <c r="V8" s="18"/>
      <c r="W8" s="18"/>
      <c r="X8" s="18"/>
      <c r="Y8" s="18"/>
      <c r="Z8" s="18"/>
      <c r="AA8" s="13"/>
    </row>
    <row r="9" spans="1:27" ht="15.75" customHeight="1" x14ac:dyDescent="0.25">
      <c r="A9" s="543" t="s">
        <v>36</v>
      </c>
      <c r="B9" s="387" t="s">
        <v>37</v>
      </c>
      <c r="C9" s="389">
        <v>1133836</v>
      </c>
      <c r="D9" s="389">
        <v>15893</v>
      </c>
      <c r="E9" s="389">
        <v>2692</v>
      </c>
      <c r="F9" s="389">
        <v>215288</v>
      </c>
      <c r="G9" s="389">
        <v>6996</v>
      </c>
      <c r="H9" s="389">
        <v>31009</v>
      </c>
      <c r="I9" s="389">
        <v>43000</v>
      </c>
      <c r="J9" s="389">
        <v>13603</v>
      </c>
      <c r="K9" s="389">
        <v>19468</v>
      </c>
      <c r="L9" s="389">
        <v>971858</v>
      </c>
      <c r="M9" s="389">
        <v>125543</v>
      </c>
      <c r="N9" s="389">
        <v>146455</v>
      </c>
      <c r="O9" s="535">
        <f t="shared" si="0"/>
        <v>2725641</v>
      </c>
      <c r="P9" s="19" t="s">
        <v>1009</v>
      </c>
      <c r="Q9" s="20"/>
      <c r="R9" s="18"/>
      <c r="S9" s="18"/>
      <c r="T9" s="18"/>
      <c r="U9" s="18"/>
      <c r="V9" s="18"/>
      <c r="W9" s="18"/>
      <c r="X9" s="18"/>
      <c r="Y9" s="18"/>
      <c r="Z9" s="18"/>
      <c r="AA9" s="13"/>
    </row>
    <row r="10" spans="1:27" ht="15.75" customHeight="1" x14ac:dyDescent="0.25">
      <c r="A10" s="543" t="s">
        <v>38</v>
      </c>
      <c r="B10" s="388" t="s">
        <v>39</v>
      </c>
      <c r="C10" s="389">
        <v>15000</v>
      </c>
      <c r="D10" s="389">
        <v>15000</v>
      </c>
      <c r="E10" s="389">
        <v>15000</v>
      </c>
      <c r="F10" s="389">
        <v>515000</v>
      </c>
      <c r="G10" s="389">
        <v>15000</v>
      </c>
      <c r="H10" s="389">
        <v>15000</v>
      </c>
      <c r="I10" s="389">
        <v>15000</v>
      </c>
      <c r="J10" s="389">
        <v>15000</v>
      </c>
      <c r="K10" s="389">
        <v>15000</v>
      </c>
      <c r="L10" s="389">
        <v>15000</v>
      </c>
      <c r="M10" s="389">
        <v>15000</v>
      </c>
      <c r="N10" s="389">
        <v>15000</v>
      </c>
      <c r="O10" s="535">
        <f t="shared" si="0"/>
        <v>680000</v>
      </c>
      <c r="P10" s="19" t="s">
        <v>1074</v>
      </c>
      <c r="Q10" s="20"/>
      <c r="R10" s="18"/>
      <c r="S10" s="18"/>
      <c r="T10" s="18"/>
      <c r="U10" s="18"/>
      <c r="V10" s="18"/>
      <c r="W10" s="18"/>
      <c r="X10" s="18"/>
      <c r="Y10" s="18"/>
      <c r="Z10" s="18"/>
      <c r="AA10" s="13"/>
    </row>
    <row r="11" spans="1:27" ht="15.75" hidden="1" customHeight="1" x14ac:dyDescent="0.25">
      <c r="A11" s="543" t="s">
        <v>40</v>
      </c>
      <c r="B11" s="388"/>
      <c r="C11" s="389"/>
      <c r="D11" s="389"/>
      <c r="E11" s="389"/>
      <c r="F11" s="389"/>
      <c r="G11" s="389"/>
      <c r="H11" s="389"/>
      <c r="I11" s="389"/>
      <c r="J11" s="389"/>
      <c r="K11" s="389"/>
      <c r="L11" s="389"/>
      <c r="M11" s="389"/>
      <c r="N11" s="389"/>
      <c r="O11" s="535">
        <f t="shared" si="0"/>
        <v>0</v>
      </c>
      <c r="P11" s="19"/>
      <c r="Q11" s="20"/>
      <c r="R11" s="18"/>
      <c r="S11" s="18"/>
      <c r="T11" s="18"/>
      <c r="U11" s="18"/>
      <c r="V11" s="18"/>
      <c r="W11" s="18"/>
      <c r="X11" s="18"/>
      <c r="Y11" s="18"/>
      <c r="Z11" s="18"/>
      <c r="AA11" s="13"/>
    </row>
    <row r="12" spans="1:27" ht="15.75" customHeight="1" x14ac:dyDescent="0.25">
      <c r="A12" s="543" t="s">
        <v>41</v>
      </c>
      <c r="B12" s="388" t="s">
        <v>1416</v>
      </c>
      <c r="C12" s="389">
        <v>0</v>
      </c>
      <c r="D12" s="389">
        <v>0</v>
      </c>
      <c r="E12" s="389"/>
      <c r="F12" s="389">
        <v>5951300</v>
      </c>
      <c r="G12" s="389"/>
      <c r="H12" s="389">
        <v>0</v>
      </c>
      <c r="I12" s="389"/>
      <c r="J12" s="389"/>
      <c r="K12" s="389">
        <v>0</v>
      </c>
      <c r="L12" s="389"/>
      <c r="M12" s="389">
        <v>1776212</v>
      </c>
      <c r="N12" s="389">
        <v>0</v>
      </c>
      <c r="O12" s="535">
        <f t="shared" si="0"/>
        <v>7727512</v>
      </c>
      <c r="P12" s="19" t="s">
        <v>744</v>
      </c>
      <c r="Q12" s="20"/>
      <c r="R12" s="18"/>
      <c r="S12" s="18"/>
      <c r="T12" s="18"/>
      <c r="U12" s="18"/>
      <c r="V12" s="18"/>
      <c r="W12" s="18"/>
      <c r="X12" s="18"/>
      <c r="Y12" s="18"/>
      <c r="Z12" s="18"/>
      <c r="AA12" s="13"/>
    </row>
    <row r="13" spans="1:27" ht="22.5" customHeight="1" x14ac:dyDescent="0.25">
      <c r="A13" s="543" t="s">
        <v>43</v>
      </c>
      <c r="B13" s="386" t="s">
        <v>44</v>
      </c>
      <c r="C13" s="389">
        <v>89324</v>
      </c>
      <c r="D13" s="389">
        <v>0</v>
      </c>
      <c r="E13" s="389"/>
      <c r="F13" s="389"/>
      <c r="G13" s="389"/>
      <c r="H13" s="389"/>
      <c r="I13" s="389"/>
      <c r="J13" s="389"/>
      <c r="K13" s="389">
        <v>0</v>
      </c>
      <c r="L13" s="389"/>
      <c r="M13" s="389"/>
      <c r="N13" s="389"/>
      <c r="O13" s="535">
        <f t="shared" si="0"/>
        <v>89324</v>
      </c>
      <c r="P13" s="19" t="s">
        <v>1106</v>
      </c>
      <c r="Q13" s="20"/>
      <c r="R13" s="18"/>
      <c r="S13" s="18"/>
      <c r="T13" s="18"/>
      <c r="U13" s="18"/>
      <c r="V13" s="18"/>
      <c r="W13" s="18"/>
      <c r="X13" s="18"/>
      <c r="Y13" s="18"/>
      <c r="Z13" s="18"/>
      <c r="AA13" s="13"/>
    </row>
    <row r="14" spans="1:27" ht="22.5" customHeight="1" x14ac:dyDescent="0.25">
      <c r="A14" s="543" t="s">
        <v>45</v>
      </c>
      <c r="B14" s="386" t="s">
        <v>660</v>
      </c>
      <c r="C14" s="389">
        <v>0</v>
      </c>
      <c r="D14" s="389">
        <v>0</v>
      </c>
      <c r="E14" s="389"/>
      <c r="F14" s="389"/>
      <c r="G14" s="389"/>
      <c r="H14" s="389"/>
      <c r="I14" s="389"/>
      <c r="J14" s="389"/>
      <c r="K14" s="389">
        <v>0</v>
      </c>
      <c r="L14" s="389"/>
      <c r="M14" s="389">
        <v>0</v>
      </c>
      <c r="N14" s="389">
        <v>0</v>
      </c>
      <c r="O14" s="535">
        <f t="shared" si="0"/>
        <v>0</v>
      </c>
      <c r="P14" s="19" t="s">
        <v>1031</v>
      </c>
      <c r="Q14" s="20"/>
      <c r="R14" s="18"/>
      <c r="S14" s="18"/>
      <c r="T14" s="18"/>
      <c r="U14" s="18"/>
      <c r="V14" s="18"/>
      <c r="W14" s="18"/>
      <c r="X14" s="18"/>
      <c r="Y14" s="18"/>
      <c r="Z14" s="18"/>
      <c r="AA14" s="13"/>
    </row>
    <row r="15" spans="1:27" ht="15.75" customHeight="1" x14ac:dyDescent="0.25">
      <c r="A15" s="543" t="s">
        <v>47</v>
      </c>
      <c r="B15" s="388" t="s">
        <v>46</v>
      </c>
      <c r="C15" s="389">
        <v>0</v>
      </c>
      <c r="D15" s="389">
        <v>0</v>
      </c>
      <c r="E15" s="389">
        <v>128041</v>
      </c>
      <c r="F15" s="389">
        <v>-36157</v>
      </c>
      <c r="G15" s="389"/>
      <c r="H15" s="389"/>
      <c r="I15" s="389"/>
      <c r="J15" s="389"/>
      <c r="K15" s="389"/>
      <c r="L15" s="389"/>
      <c r="M15" s="389"/>
      <c r="N15" s="389">
        <v>699768</v>
      </c>
      <c r="O15" s="535">
        <f t="shared" si="0"/>
        <v>791652</v>
      </c>
      <c r="P15" s="19" t="s">
        <v>1465</v>
      </c>
      <c r="Q15" s="20"/>
      <c r="R15" s="18"/>
      <c r="S15" s="18"/>
      <c r="T15" s="18"/>
      <c r="U15" s="18"/>
      <c r="V15" s="18"/>
      <c r="W15" s="18"/>
      <c r="X15" s="18"/>
      <c r="Y15" s="18"/>
      <c r="Z15" s="18"/>
      <c r="AA15" s="13"/>
    </row>
    <row r="16" spans="1:27" ht="16.5" customHeight="1" thickBot="1" x14ac:dyDescent="0.3">
      <c r="A16" s="544" t="s">
        <v>49</v>
      </c>
      <c r="B16" s="455" t="s">
        <v>48</v>
      </c>
      <c r="C16" s="536">
        <v>25151908</v>
      </c>
      <c r="D16" s="537">
        <v>0</v>
      </c>
      <c r="E16" s="537">
        <v>0</v>
      </c>
      <c r="F16" s="537">
        <v>0</v>
      </c>
      <c r="G16" s="537">
        <v>0</v>
      </c>
      <c r="H16" s="537">
        <v>0</v>
      </c>
      <c r="I16" s="537">
        <v>0</v>
      </c>
      <c r="J16" s="537">
        <v>0</v>
      </c>
      <c r="K16" s="537">
        <v>0</v>
      </c>
      <c r="L16" s="537">
        <v>0</v>
      </c>
      <c r="M16" s="537">
        <v>0</v>
      </c>
      <c r="N16" s="537">
        <v>0</v>
      </c>
      <c r="O16" s="538">
        <f t="shared" si="0"/>
        <v>25151908</v>
      </c>
      <c r="P16" s="19" t="s">
        <v>1466</v>
      </c>
      <c r="Q16" s="20"/>
      <c r="R16" s="18"/>
      <c r="S16" s="18"/>
      <c r="T16" s="18"/>
      <c r="U16" s="18"/>
      <c r="V16" s="18"/>
      <c r="W16" s="18"/>
      <c r="X16" s="18"/>
      <c r="Y16" s="18"/>
      <c r="Z16" s="18"/>
      <c r="AA16" s="13"/>
    </row>
    <row r="17" spans="1:27" ht="16.5" customHeight="1" thickBot="1" x14ac:dyDescent="0.3">
      <c r="A17" s="615" t="s">
        <v>51</v>
      </c>
      <c r="B17" s="616" t="s">
        <v>50</v>
      </c>
      <c r="C17" s="617">
        <f>SUM(C7:C16)</f>
        <v>29371164</v>
      </c>
      <c r="D17" s="617">
        <f t="shared" ref="D17:O17" si="1">SUM(D7:D16)</f>
        <v>3481006</v>
      </c>
      <c r="E17" s="617">
        <f t="shared" si="1"/>
        <v>5356244</v>
      </c>
      <c r="F17" s="617">
        <f t="shared" si="1"/>
        <v>9308862</v>
      </c>
      <c r="G17" s="617">
        <f t="shared" si="1"/>
        <v>3817150</v>
      </c>
      <c r="H17" s="617">
        <f t="shared" si="1"/>
        <v>2309564</v>
      </c>
      <c r="I17" s="617">
        <f t="shared" si="1"/>
        <v>2467455</v>
      </c>
      <c r="J17" s="617">
        <f t="shared" si="1"/>
        <v>2385118</v>
      </c>
      <c r="K17" s="617">
        <f t="shared" si="1"/>
        <v>10208064</v>
      </c>
      <c r="L17" s="617">
        <f t="shared" si="1"/>
        <v>3066577</v>
      </c>
      <c r="M17" s="617">
        <f t="shared" si="1"/>
        <v>4685279</v>
      </c>
      <c r="N17" s="617">
        <f t="shared" si="1"/>
        <v>2500574</v>
      </c>
      <c r="O17" s="618">
        <f t="shared" si="1"/>
        <v>78957057</v>
      </c>
      <c r="P17" s="23" t="s">
        <v>1115</v>
      </c>
      <c r="Q17" s="20"/>
      <c r="R17" s="18"/>
      <c r="S17" s="18"/>
      <c r="T17" s="18"/>
      <c r="U17" s="18"/>
      <c r="V17" s="18"/>
      <c r="W17" s="18"/>
      <c r="X17" s="18"/>
      <c r="Y17" s="18"/>
      <c r="Z17" s="18"/>
      <c r="AA17" s="13"/>
    </row>
    <row r="18" spans="1:27" ht="16.5" customHeight="1" thickBot="1" x14ac:dyDescent="0.3">
      <c r="A18" s="614" t="s">
        <v>53</v>
      </c>
      <c r="B18" s="751" t="s">
        <v>52</v>
      </c>
      <c r="C18" s="752"/>
      <c r="D18" s="752"/>
      <c r="E18" s="752"/>
      <c r="F18" s="752"/>
      <c r="G18" s="752"/>
      <c r="H18" s="752"/>
      <c r="I18" s="752"/>
      <c r="J18" s="752"/>
      <c r="K18" s="752"/>
      <c r="L18" s="752"/>
      <c r="M18" s="752"/>
      <c r="N18" s="752"/>
      <c r="O18" s="753"/>
      <c r="P18" s="17"/>
      <c r="Q18" s="20"/>
      <c r="R18" s="18"/>
      <c r="S18" s="18"/>
      <c r="T18" s="18"/>
      <c r="U18" s="18"/>
      <c r="V18" s="18"/>
      <c r="W18" s="18"/>
      <c r="X18" s="18"/>
      <c r="Y18" s="18"/>
      <c r="Z18" s="18"/>
      <c r="AA18" s="13"/>
    </row>
    <row r="19" spans="1:27" ht="15.75" customHeight="1" x14ac:dyDescent="0.25">
      <c r="A19" s="543" t="s">
        <v>55</v>
      </c>
      <c r="B19" s="24" t="s">
        <v>54</v>
      </c>
      <c r="C19" s="25">
        <v>1915426</v>
      </c>
      <c r="D19" s="25">
        <v>1316135</v>
      </c>
      <c r="E19" s="25">
        <v>1263023</v>
      </c>
      <c r="F19" s="25">
        <v>1272363</v>
      </c>
      <c r="G19" s="25">
        <v>1157404</v>
      </c>
      <c r="H19" s="25">
        <v>1235548</v>
      </c>
      <c r="I19" s="25">
        <v>1985416</v>
      </c>
      <c r="J19" s="25">
        <v>1773422</v>
      </c>
      <c r="K19" s="25">
        <v>2217887</v>
      </c>
      <c r="L19" s="25">
        <v>367682</v>
      </c>
      <c r="M19" s="25">
        <v>1800287</v>
      </c>
      <c r="N19" s="25">
        <v>1873645</v>
      </c>
      <c r="O19" s="539">
        <f>SUM(C19:N19)</f>
        <v>18178238</v>
      </c>
      <c r="P19" s="19" t="s">
        <v>1154</v>
      </c>
      <c r="Q19" s="20"/>
      <c r="R19" s="18"/>
      <c r="S19" s="18"/>
      <c r="T19" s="18"/>
      <c r="U19" s="18"/>
      <c r="V19" s="18"/>
      <c r="W19" s="18"/>
      <c r="X19" s="18"/>
      <c r="Y19" s="18"/>
      <c r="Z19" s="18"/>
      <c r="AA19" s="13"/>
    </row>
    <row r="20" spans="1:27" ht="22.5" customHeight="1" x14ac:dyDescent="0.25">
      <c r="A20" s="543" t="s">
        <v>57</v>
      </c>
      <c r="B20" s="21" t="s">
        <v>56</v>
      </c>
      <c r="C20" s="25">
        <v>164547</v>
      </c>
      <c r="D20" s="25">
        <v>169989</v>
      </c>
      <c r="E20" s="25">
        <v>163034</v>
      </c>
      <c r="F20" s="25">
        <v>323908</v>
      </c>
      <c r="G20" s="25">
        <v>141122</v>
      </c>
      <c r="H20" s="25">
        <v>164790</v>
      </c>
      <c r="I20" s="25">
        <v>152155</v>
      </c>
      <c r="J20" s="25">
        <v>250312</v>
      </c>
      <c r="K20" s="25">
        <v>267729</v>
      </c>
      <c r="L20" s="25">
        <v>152743</v>
      </c>
      <c r="M20" s="25">
        <v>196537</v>
      </c>
      <c r="N20" s="25">
        <v>242729</v>
      </c>
      <c r="O20" s="539">
        <f>SUM(C20:N20)</f>
        <v>2389595</v>
      </c>
      <c r="P20" s="19" t="s">
        <v>1156</v>
      </c>
      <c r="Q20" s="20"/>
      <c r="R20" s="18"/>
      <c r="S20" s="18"/>
      <c r="T20" s="18"/>
      <c r="U20" s="18"/>
      <c r="V20" s="18"/>
      <c r="W20" s="18"/>
      <c r="X20" s="18"/>
      <c r="Y20" s="18"/>
      <c r="Z20" s="18"/>
      <c r="AA20" s="13"/>
    </row>
    <row r="21" spans="1:27" ht="15.75" customHeight="1" x14ac:dyDescent="0.25">
      <c r="A21" s="543" t="s">
        <v>59</v>
      </c>
      <c r="B21" s="21" t="s">
        <v>312</v>
      </c>
      <c r="C21" s="25">
        <v>1644267</v>
      </c>
      <c r="D21" s="25">
        <v>794582</v>
      </c>
      <c r="E21" s="25">
        <v>769783</v>
      </c>
      <c r="F21" s="25">
        <v>1322100</v>
      </c>
      <c r="G21" s="25">
        <v>885835</v>
      </c>
      <c r="H21" s="25">
        <v>2084326</v>
      </c>
      <c r="I21" s="25">
        <v>3369490</v>
      </c>
      <c r="J21" s="25">
        <v>1310072</v>
      </c>
      <c r="K21" s="25">
        <v>1662622</v>
      </c>
      <c r="L21" s="25">
        <v>583129</v>
      </c>
      <c r="M21" s="25">
        <v>1051932</v>
      </c>
      <c r="N21" s="25">
        <v>6506590</v>
      </c>
      <c r="O21" s="539">
        <f t="shared" ref="O21:O28" si="2">SUM(C21:N21)</f>
        <v>21984728</v>
      </c>
      <c r="P21" s="19" t="s">
        <v>1214</v>
      </c>
      <c r="Q21" s="20"/>
      <c r="R21" s="18"/>
      <c r="S21" s="18"/>
      <c r="T21" s="18"/>
      <c r="U21" s="18"/>
      <c r="V21" s="18"/>
      <c r="W21" s="18"/>
      <c r="X21" s="18"/>
      <c r="Y21" s="18"/>
      <c r="Z21" s="18"/>
      <c r="AA21" s="13"/>
    </row>
    <row r="22" spans="1:27" ht="15.75" customHeight="1" x14ac:dyDescent="0.25">
      <c r="A22" s="543" t="s">
        <v>61</v>
      </c>
      <c r="B22" s="21" t="s">
        <v>58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539">
        <f t="shared" si="2"/>
        <v>0</v>
      </c>
      <c r="P22" s="19"/>
      <c r="Q22" s="20"/>
      <c r="R22" s="18"/>
      <c r="S22" s="18"/>
      <c r="T22" s="18"/>
      <c r="U22" s="18"/>
      <c r="V22" s="18"/>
      <c r="W22" s="18"/>
      <c r="X22" s="18"/>
      <c r="Y22" s="18"/>
      <c r="Z22" s="18"/>
      <c r="AA22" s="13"/>
    </row>
    <row r="23" spans="1:27" ht="15.75" customHeight="1" x14ac:dyDescent="0.25">
      <c r="A23" s="543" t="s">
        <v>62</v>
      </c>
      <c r="B23" s="22" t="s">
        <v>60</v>
      </c>
      <c r="C23" s="25">
        <v>0</v>
      </c>
      <c r="D23" s="25">
        <v>0</v>
      </c>
      <c r="E23" s="25">
        <v>50000</v>
      </c>
      <c r="F23" s="25">
        <v>0</v>
      </c>
      <c r="G23" s="25">
        <v>0</v>
      </c>
      <c r="H23" s="25"/>
      <c r="I23" s="25"/>
      <c r="J23" s="25">
        <v>0</v>
      </c>
      <c r="K23" s="25">
        <v>0</v>
      </c>
      <c r="L23" s="25">
        <v>620000</v>
      </c>
      <c r="M23" s="25">
        <v>0</v>
      </c>
      <c r="N23" s="25">
        <v>2340457</v>
      </c>
      <c r="O23" s="539">
        <f t="shared" si="2"/>
        <v>3010457</v>
      </c>
      <c r="P23" s="19" t="s">
        <v>1312</v>
      </c>
      <c r="Q23" s="20"/>
      <c r="R23" s="18"/>
      <c r="S23" s="18"/>
      <c r="T23" s="18"/>
      <c r="U23" s="18"/>
      <c r="V23" s="18"/>
      <c r="W23" s="18"/>
      <c r="X23" s="18"/>
      <c r="Y23" s="18"/>
      <c r="Z23" s="18"/>
      <c r="AA23" s="13"/>
    </row>
    <row r="24" spans="1:27" ht="22.5" customHeight="1" x14ac:dyDescent="0.25">
      <c r="A24" s="543" t="s">
        <v>64</v>
      </c>
      <c r="B24" s="21" t="s">
        <v>33</v>
      </c>
      <c r="C24" s="25">
        <v>0</v>
      </c>
      <c r="D24" s="25">
        <v>0</v>
      </c>
      <c r="E24" s="25">
        <v>368250</v>
      </c>
      <c r="F24" s="25">
        <v>0</v>
      </c>
      <c r="G24" s="25">
        <v>122750</v>
      </c>
      <c r="H24" s="25">
        <v>1033950</v>
      </c>
      <c r="I24" s="25">
        <v>1033950</v>
      </c>
      <c r="J24" s="25">
        <v>122750</v>
      </c>
      <c r="K24" s="25">
        <v>122750</v>
      </c>
      <c r="L24" s="25">
        <v>122750</v>
      </c>
      <c r="M24" s="25">
        <v>122750</v>
      </c>
      <c r="N24" s="25">
        <v>245500</v>
      </c>
      <c r="O24" s="539">
        <f t="shared" si="2"/>
        <v>3295400</v>
      </c>
      <c r="P24" s="19" t="s">
        <v>1325</v>
      </c>
      <c r="Q24" s="20"/>
      <c r="R24" s="18"/>
      <c r="S24" s="18"/>
      <c r="T24" s="18"/>
      <c r="U24" s="18"/>
      <c r="V24" s="18"/>
      <c r="W24" s="18"/>
      <c r="X24" s="18"/>
      <c r="Y24" s="18"/>
      <c r="Z24" s="18"/>
      <c r="AA24" s="13"/>
    </row>
    <row r="25" spans="1:27" ht="22.5" customHeight="1" x14ac:dyDescent="0.25">
      <c r="A25" s="543" t="s">
        <v>66</v>
      </c>
      <c r="B25" s="21" t="s">
        <v>63</v>
      </c>
      <c r="C25" s="25">
        <v>17225</v>
      </c>
      <c r="D25" s="25">
        <v>5440</v>
      </c>
      <c r="E25" s="25">
        <v>0</v>
      </c>
      <c r="F25" s="25">
        <v>86550</v>
      </c>
      <c r="G25" s="25"/>
      <c r="H25" s="25"/>
      <c r="I25" s="25"/>
      <c r="J25" s="25"/>
      <c r="K25" s="25">
        <v>400000</v>
      </c>
      <c r="L25" s="25"/>
      <c r="M25" s="25"/>
      <c r="N25" s="25"/>
      <c r="O25" s="539">
        <f t="shared" si="2"/>
        <v>509215</v>
      </c>
      <c r="P25" s="19" t="s">
        <v>1467</v>
      </c>
      <c r="Q25" s="20"/>
      <c r="R25" s="18"/>
      <c r="S25" s="18"/>
      <c r="T25" s="18"/>
      <c r="U25" s="18"/>
      <c r="V25" s="18"/>
      <c r="W25" s="18"/>
      <c r="X25" s="18"/>
      <c r="Y25" s="18"/>
      <c r="Z25" s="18"/>
      <c r="AA25" s="13"/>
    </row>
    <row r="26" spans="1:27" ht="15.75" customHeight="1" x14ac:dyDescent="0.25">
      <c r="A26" s="543" t="s">
        <v>68</v>
      </c>
      <c r="B26" s="21" t="s">
        <v>65</v>
      </c>
      <c r="C26" s="25">
        <v>431590</v>
      </c>
      <c r="D26" s="25">
        <v>2424466</v>
      </c>
      <c r="E26" s="25">
        <v>68152</v>
      </c>
      <c r="F26" s="25">
        <v>2241446</v>
      </c>
      <c r="G26" s="25">
        <v>1243801</v>
      </c>
      <c r="H26" s="25">
        <v>69127</v>
      </c>
      <c r="I26" s="25">
        <v>69456</v>
      </c>
      <c r="J26" s="25">
        <v>69786</v>
      </c>
      <c r="K26" s="25">
        <v>1009918</v>
      </c>
      <c r="L26" s="25">
        <v>428020</v>
      </c>
      <c r="M26" s="25">
        <v>70785</v>
      </c>
      <c r="N26" s="25">
        <v>16853403</v>
      </c>
      <c r="O26" s="539">
        <f t="shared" si="2"/>
        <v>24979950</v>
      </c>
      <c r="P26" s="19" t="s">
        <v>1468</v>
      </c>
      <c r="Q26" s="20"/>
      <c r="R26" s="18"/>
      <c r="S26" s="18"/>
      <c r="T26" s="18"/>
      <c r="U26" s="18"/>
      <c r="V26" s="18"/>
      <c r="W26" s="18"/>
      <c r="X26" s="18"/>
      <c r="Y26" s="18"/>
      <c r="Z26" s="18"/>
      <c r="AA26" s="13"/>
    </row>
    <row r="27" spans="1:27" ht="22.5" customHeight="1" x14ac:dyDescent="0.25">
      <c r="A27" s="543" t="s">
        <v>70</v>
      </c>
      <c r="B27" s="21" t="s">
        <v>67</v>
      </c>
      <c r="C27" s="25">
        <v>0</v>
      </c>
      <c r="D27" s="25">
        <v>0</v>
      </c>
      <c r="E27" s="25">
        <v>0</v>
      </c>
      <c r="F27" s="25">
        <v>0</v>
      </c>
      <c r="G27" s="25">
        <v>89324</v>
      </c>
      <c r="H27" s="25"/>
      <c r="I27" s="25"/>
      <c r="J27" s="25"/>
      <c r="K27" s="25"/>
      <c r="L27" s="25"/>
      <c r="M27" s="25"/>
      <c r="N27" s="25"/>
      <c r="O27" s="539">
        <f t="shared" si="2"/>
        <v>89324</v>
      </c>
      <c r="P27" s="19" t="s">
        <v>1401</v>
      </c>
      <c r="Q27" s="20"/>
      <c r="R27" s="18"/>
      <c r="S27" s="18"/>
      <c r="T27" s="18"/>
      <c r="U27" s="18"/>
      <c r="V27" s="18"/>
      <c r="W27" s="18"/>
      <c r="X27" s="18"/>
      <c r="Y27" s="18"/>
      <c r="Z27" s="18"/>
      <c r="AA27" s="13"/>
    </row>
    <row r="28" spans="1:27" ht="15.75" customHeight="1" x14ac:dyDescent="0.25">
      <c r="A28" s="543" t="s">
        <v>72</v>
      </c>
      <c r="B28" s="22" t="s">
        <v>69</v>
      </c>
      <c r="C28" s="25">
        <v>810178</v>
      </c>
      <c r="D28" s="25">
        <v>0</v>
      </c>
      <c r="E28" s="25">
        <v>91884</v>
      </c>
      <c r="F28" s="25">
        <v>36157</v>
      </c>
      <c r="G28" s="25"/>
      <c r="H28" s="25"/>
      <c r="I28" s="25"/>
      <c r="J28" s="25"/>
      <c r="K28" s="25">
        <v>0</v>
      </c>
      <c r="L28" s="25">
        <v>0</v>
      </c>
      <c r="M28" s="25">
        <v>0</v>
      </c>
      <c r="N28" s="25">
        <v>0</v>
      </c>
      <c r="O28" s="539">
        <f t="shared" si="2"/>
        <v>938219</v>
      </c>
      <c r="P28" s="19" t="s">
        <v>1405</v>
      </c>
      <c r="Q28" s="20"/>
      <c r="R28" s="18"/>
      <c r="S28" s="18"/>
      <c r="T28" s="18"/>
      <c r="U28" s="18"/>
      <c r="V28" s="18"/>
      <c r="W28" s="18"/>
      <c r="X28" s="18"/>
      <c r="Y28" s="18"/>
      <c r="Z28" s="18"/>
      <c r="AA28" s="13"/>
    </row>
    <row r="29" spans="1:27" ht="16.5" customHeight="1" thickBot="1" x14ac:dyDescent="0.3">
      <c r="A29" s="543" t="s">
        <v>646</v>
      </c>
      <c r="B29" s="26" t="s">
        <v>1438</v>
      </c>
      <c r="C29" s="540"/>
      <c r="D29" s="540"/>
      <c r="E29" s="540"/>
      <c r="F29" s="540"/>
      <c r="G29" s="540"/>
      <c r="H29" s="540"/>
      <c r="I29" s="540"/>
      <c r="J29" s="540"/>
      <c r="K29" s="540"/>
      <c r="L29" s="540"/>
      <c r="M29" s="540"/>
      <c r="N29" s="540"/>
      <c r="O29" s="541">
        <v>3581931</v>
      </c>
      <c r="P29" s="19" t="s">
        <v>1338</v>
      </c>
      <c r="Q29" s="20"/>
      <c r="R29" s="18"/>
      <c r="S29" s="18"/>
      <c r="T29" s="18"/>
      <c r="U29" s="18"/>
      <c r="V29" s="18"/>
      <c r="W29" s="18"/>
      <c r="X29" s="18"/>
      <c r="Y29" s="18"/>
      <c r="Z29" s="18"/>
      <c r="AA29" s="13"/>
    </row>
    <row r="30" spans="1:27" ht="16.5" customHeight="1" thickBot="1" x14ac:dyDescent="0.3">
      <c r="A30" s="619" t="s">
        <v>649</v>
      </c>
      <c r="B30" s="620" t="s">
        <v>71</v>
      </c>
      <c r="C30" s="621">
        <f>SUM(C19:C29)</f>
        <v>4983233</v>
      </c>
      <c r="D30" s="621">
        <f>SUM(D19:D29)</f>
        <v>4710612</v>
      </c>
      <c r="E30" s="621">
        <f t="shared" ref="E30:O30" si="3">SUM(E19:E29)</f>
        <v>2774126</v>
      </c>
      <c r="F30" s="621">
        <f t="shared" si="3"/>
        <v>5282524</v>
      </c>
      <c r="G30" s="621">
        <f t="shared" si="3"/>
        <v>3640236</v>
      </c>
      <c r="H30" s="621">
        <f t="shared" si="3"/>
        <v>4587741</v>
      </c>
      <c r="I30" s="621">
        <f t="shared" si="3"/>
        <v>6610467</v>
      </c>
      <c r="J30" s="621">
        <f>SUM(J19:J29)</f>
        <v>3526342</v>
      </c>
      <c r="K30" s="621">
        <f t="shared" si="3"/>
        <v>5680906</v>
      </c>
      <c r="L30" s="621">
        <f t="shared" si="3"/>
        <v>2274324</v>
      </c>
      <c r="M30" s="621">
        <f t="shared" si="3"/>
        <v>3242291</v>
      </c>
      <c r="N30" s="621">
        <f t="shared" si="3"/>
        <v>28062324</v>
      </c>
      <c r="O30" s="618">
        <f t="shared" si="3"/>
        <v>78957057</v>
      </c>
      <c r="P30" s="23" t="s">
        <v>1408</v>
      </c>
      <c r="Q30" s="20"/>
      <c r="R30" s="18"/>
      <c r="S30" s="18"/>
      <c r="T30" s="18"/>
      <c r="U30" s="18"/>
      <c r="V30" s="18"/>
      <c r="W30" s="18"/>
      <c r="X30" s="18"/>
      <c r="Y30" s="18"/>
      <c r="Z30" s="18"/>
      <c r="AA30" s="13"/>
    </row>
    <row r="31" spans="1:27" ht="16.5" customHeight="1" thickBot="1" x14ac:dyDescent="0.3">
      <c r="A31" s="619" t="s">
        <v>652</v>
      </c>
      <c r="B31" s="622" t="s">
        <v>73</v>
      </c>
      <c r="C31" s="623">
        <f>C17-C30</f>
        <v>24387931</v>
      </c>
      <c r="D31" s="623">
        <f>D17-D30</f>
        <v>-1229606</v>
      </c>
      <c r="E31" s="623">
        <f t="shared" ref="E31:O31" si="4">E17-E30</f>
        <v>2582118</v>
      </c>
      <c r="F31" s="623">
        <f t="shared" si="4"/>
        <v>4026338</v>
      </c>
      <c r="G31" s="623">
        <f t="shared" si="4"/>
        <v>176914</v>
      </c>
      <c r="H31" s="623">
        <f t="shared" si="4"/>
        <v>-2278177</v>
      </c>
      <c r="I31" s="623">
        <f t="shared" si="4"/>
        <v>-4143012</v>
      </c>
      <c r="J31" s="623">
        <f t="shared" si="4"/>
        <v>-1141224</v>
      </c>
      <c r="K31" s="623">
        <f t="shared" si="4"/>
        <v>4527158</v>
      </c>
      <c r="L31" s="623">
        <f t="shared" si="4"/>
        <v>792253</v>
      </c>
      <c r="M31" s="623">
        <f t="shared" si="4"/>
        <v>1442988</v>
      </c>
      <c r="N31" s="623">
        <f t="shared" si="4"/>
        <v>-25561750</v>
      </c>
      <c r="O31" s="624">
        <f t="shared" si="4"/>
        <v>0</v>
      </c>
      <c r="P31" s="27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15.75" customHeight="1" x14ac:dyDescent="0.25">
      <c r="A32" s="28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15.75" customHeight="1" x14ac:dyDescent="0.25">
      <c r="A33" s="13"/>
      <c r="B33" s="29"/>
      <c r="C33" s="30"/>
      <c r="D33" s="30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15.75" customHeight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15.75" customHeight="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15.75" customHeight="1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15.75" customHeight="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15.75" customHeight="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15.75" customHeight="1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15.75" customHeight="1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15.75" customHeight="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15.75" customHeight="1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15.75" customHeight="1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15.75" customHeight="1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15.75" customHeight="1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1:27" ht="15.75" customHeight="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7" ht="15.7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ht="15.75" customHeight="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27" ht="15.75" customHeight="1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1:27" ht="15.75" customHeight="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1:27" ht="15.75" customHeight="1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7" ht="15.75" customHeight="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27" ht="15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1:27" ht="15.75" customHeight="1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5.75" customHeight="1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1:27" ht="15.75" customHeight="1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1:27" ht="15.75" customHeight="1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27" ht="15.75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27" ht="15.75" customHeight="1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 spans="1:27" ht="15.75" customHeight="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 spans="1:27" ht="15.75" customHeight="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spans="1:27" ht="15.75" customHeight="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spans="1:27" ht="15.75" customHeight="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1:27" ht="15.75" customHeight="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spans="1:27" ht="15.75" customHeight="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spans="1:27" ht="15.75" customHeight="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spans="1:27" ht="15.75" customHeight="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7" ht="15.75" customHeight="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7" ht="15.75" customHeight="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1:27" ht="15.75" customHeight="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spans="1:27" ht="15.75" customHeight="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1:27" ht="15.75" customHeight="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spans="1:27" ht="15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spans="1:27" ht="15.75" customHeight="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1:27" ht="15.75" customHeight="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1:27" ht="15.75" customHeight="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spans="1:27" ht="15.75" customHeight="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spans="1:27" ht="15.75" customHeight="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spans="1:27" ht="15.75" customHeight="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spans="1:27" ht="15.75" customHeight="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spans="1:27" ht="15.75" customHeight="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</row>
    <row r="82" spans="1:27" ht="15.75" customHeight="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spans="1:27" ht="15.75" customHeight="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spans="1:27" ht="15.75" customHeight="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1:27" ht="15.75" customHeight="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spans="1:27" ht="15.75" customHeight="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</row>
    <row r="87" spans="1:27" ht="15.75" customHeight="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spans="1:27" ht="15.75" customHeight="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spans="1:27" ht="15.75" customHeight="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 spans="1:27" ht="15.75" customHeight="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27" ht="15.75" customHeight="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1:27" ht="15.75" customHeight="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spans="1:27" ht="15.75" customHeight="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</row>
    <row r="94" spans="1:27" ht="15.75" customHeight="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spans="1:27" ht="15.75" customHeight="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1:27" ht="15.75" customHeight="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spans="1:27" ht="15.75" customHeight="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 spans="1:27" ht="15.75" customHeight="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 spans="1:27" ht="15.75" customHeight="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</row>
    <row r="100" spans="1:27" ht="15.75" customHeight="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</row>
    <row r="101" spans="1:27" ht="15.75" customHeight="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</row>
    <row r="102" spans="1:27" ht="15.75" customHeight="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spans="1:27" ht="15.75" customHeight="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</row>
    <row r="104" spans="1:27" ht="15.75" customHeight="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</row>
    <row r="105" spans="1:27" ht="15.75" customHeight="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</row>
    <row r="106" spans="1:27" ht="15.75" customHeight="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spans="1:27" ht="15.75" customHeight="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spans="1:27" ht="15.75" customHeight="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</row>
    <row r="109" spans="1:27" ht="15.75" customHeight="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</row>
    <row r="110" spans="1:27" ht="15.75" customHeight="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 spans="1:27" ht="15.75" customHeight="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spans="1:27" ht="15.75" customHeight="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1:27" ht="15.75" customHeight="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1:27" ht="15.75" customHeight="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</row>
    <row r="115" spans="1:27" ht="15.75" customHeight="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spans="1:27" ht="15.75" customHeight="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spans="1:27" ht="15.75" customHeight="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spans="1:27" ht="15.75" customHeight="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1:27" ht="15.75" customHeight="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spans="1:27" ht="15.75" customHeight="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spans="1:27" ht="15.75" customHeight="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spans="1:27" ht="15.75" customHeight="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spans="1:27" ht="15.75" customHeight="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1:27" ht="15.75" customHeight="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1:27" ht="15.75" customHeight="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</row>
    <row r="126" spans="1:27" ht="15.75" customHeight="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 spans="1:27" ht="15.75" customHeight="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spans="1:27" ht="15.75" customHeight="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1:27" ht="15.75" customHeight="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 ht="15.75" customHeight="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 spans="1:27" ht="15.75" customHeight="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</row>
    <row r="132" spans="1:27" ht="15.75" customHeight="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spans="1:27" ht="15.75" customHeight="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1:27" ht="15.75" customHeight="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1:27" ht="15.75" customHeight="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spans="1:27" ht="15.75" customHeight="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spans="1:27" ht="15.75" customHeight="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spans="1:27" ht="15.75" customHeight="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1:27" ht="15.75" customHeight="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1:27" ht="15.75" customHeight="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spans="1:27" ht="15.75" customHeight="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</row>
    <row r="142" spans="1:27" ht="15.75" customHeight="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 spans="1:27" ht="15.75" customHeight="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spans="1:27" ht="15.75" customHeight="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 spans="1:27" ht="15.75" customHeight="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</row>
    <row r="146" spans="1:27" ht="15.75" customHeight="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</row>
    <row r="147" spans="1:27" ht="15.75" customHeight="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</row>
    <row r="148" spans="1:27" ht="15.75" customHeight="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 spans="1:27" ht="15.75" customHeight="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spans="1:27" ht="15.75" customHeight="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</row>
    <row r="151" spans="1:27" ht="15.75" customHeight="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</row>
    <row r="152" spans="1:27" ht="15.75" customHeight="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</row>
    <row r="153" spans="1:27" ht="15.75" customHeight="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spans="1:27" ht="15.75" customHeight="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spans="1:27" ht="15.75" customHeight="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</row>
    <row r="156" spans="1:27" ht="15.75" customHeight="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</row>
    <row r="157" spans="1:27" ht="15.75" customHeight="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</row>
    <row r="158" spans="1:27" ht="15.75" customHeight="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spans="1:27" ht="15.75" customHeight="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spans="1:27" ht="15.75" customHeight="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</row>
    <row r="161" spans="1:27" ht="15.75" customHeight="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</row>
    <row r="162" spans="1:27" ht="15.75" customHeight="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</row>
    <row r="163" spans="1:27" ht="15.75" customHeight="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</row>
    <row r="164" spans="1:27" ht="15.75" customHeight="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</row>
    <row r="165" spans="1:27" ht="15.75" customHeight="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</row>
    <row r="166" spans="1:27" ht="15.75" customHeight="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</row>
    <row r="167" spans="1:27" ht="15.75" customHeight="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</row>
    <row r="168" spans="1:27" ht="15.75" customHeight="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</row>
    <row r="169" spans="1:27" ht="15.75" customHeight="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</row>
    <row r="170" spans="1:27" ht="15.75" customHeight="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</row>
    <row r="171" spans="1:27" ht="15.75" customHeight="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</row>
    <row r="172" spans="1:27" ht="15.75" customHeight="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</row>
    <row r="173" spans="1:27" ht="15.75" customHeight="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</row>
    <row r="174" spans="1:27" ht="15.75" customHeight="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</row>
    <row r="175" spans="1:27" ht="15.75" customHeight="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</row>
    <row r="176" spans="1:27" ht="15.75" customHeight="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</row>
    <row r="177" spans="1:27" ht="15.75" customHeight="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</row>
    <row r="178" spans="1:27" ht="15.75" customHeight="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spans="1:27" ht="15.75" customHeight="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</row>
    <row r="180" spans="1:27" ht="15.75" customHeight="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</row>
    <row r="181" spans="1:27" ht="15.75" customHeight="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</row>
    <row r="182" spans="1:27" ht="15.75" customHeight="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</row>
    <row r="183" spans="1:27" ht="15.75" customHeight="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</row>
    <row r="184" spans="1:27" ht="15.75" customHeight="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</row>
    <row r="185" spans="1:27" ht="15.75" customHeight="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</row>
    <row r="186" spans="1:27" ht="15.75" customHeight="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</row>
    <row r="187" spans="1:27" ht="15.75" customHeight="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</row>
    <row r="188" spans="1:27" ht="15.75" customHeight="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</row>
    <row r="189" spans="1:27" ht="15.75" customHeight="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</row>
    <row r="190" spans="1:27" ht="15.75" customHeight="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</row>
    <row r="191" spans="1:27" ht="15.75" customHeight="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</row>
    <row r="192" spans="1:27" ht="15.75" customHeight="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</row>
    <row r="193" spans="1:27" ht="15.75" customHeight="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</row>
    <row r="194" spans="1:27" ht="15.75" customHeight="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</row>
    <row r="195" spans="1:27" ht="15.75" customHeight="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</row>
    <row r="196" spans="1:27" ht="15.75" customHeight="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</row>
    <row r="197" spans="1:27" ht="15.75" customHeight="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</row>
    <row r="198" spans="1:27" ht="15.75" customHeight="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</row>
    <row r="199" spans="1:27" ht="15.75" customHeight="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</row>
    <row r="200" spans="1:27" ht="15.75" customHeight="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</row>
    <row r="201" spans="1:27" ht="15.75" customHeight="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</row>
    <row r="202" spans="1:27" ht="15.75" customHeight="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</row>
    <row r="203" spans="1:27" ht="15.75" customHeight="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</row>
    <row r="204" spans="1:27" ht="15.75" customHeight="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</row>
    <row r="205" spans="1:27" ht="15.75" customHeight="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</row>
    <row r="206" spans="1:27" ht="15.75" customHeight="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</row>
    <row r="207" spans="1:27" ht="15.75" customHeight="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</row>
    <row r="208" spans="1:27" ht="15.75" customHeight="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</row>
    <row r="209" spans="1:27" ht="15.75" customHeight="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</row>
    <row r="210" spans="1:27" ht="15.75" customHeight="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</row>
    <row r="211" spans="1:27" ht="15.75" customHeight="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</row>
    <row r="212" spans="1:27" ht="15.75" customHeight="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</row>
    <row r="213" spans="1:27" ht="15.75" customHeight="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</row>
    <row r="214" spans="1:27" ht="15.75" customHeight="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</row>
    <row r="215" spans="1:27" ht="15.75" customHeight="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</row>
    <row r="216" spans="1:27" ht="15.75" customHeight="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</row>
    <row r="217" spans="1:27" ht="15.75" customHeight="1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</row>
    <row r="218" spans="1:27" ht="15.75" customHeight="1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</row>
    <row r="219" spans="1:27" ht="15.75" customHeight="1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</row>
    <row r="220" spans="1:27" ht="15.75" customHeight="1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</row>
    <row r="221" spans="1:27" ht="15.75" customHeight="1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</row>
    <row r="222" spans="1:27" ht="15.75" customHeight="1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</row>
    <row r="223" spans="1:27" ht="15.75" customHeight="1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</row>
    <row r="224" spans="1:27" ht="15.75" customHeight="1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</row>
    <row r="225" spans="1:27" ht="15.75" customHeight="1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</row>
    <row r="226" spans="1:27" ht="15.75" customHeight="1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</row>
    <row r="227" spans="1:27" ht="15.75" customHeight="1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</row>
    <row r="228" spans="1:27" ht="15.75" customHeight="1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</row>
    <row r="229" spans="1:27" ht="15.75" customHeight="1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</row>
    <row r="230" spans="1:27" ht="15.75" customHeight="1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</row>
    <row r="231" spans="1:27" ht="15.75" customHeight="1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</row>
    <row r="232" spans="1:27" ht="15.75" customHeight="1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</row>
    <row r="233" spans="1:27" ht="15.75" customHeight="1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</row>
    <row r="234" spans="1:27" ht="15.75" customHeight="1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</row>
    <row r="235" spans="1:27" ht="15.75" customHeight="1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</row>
    <row r="236" spans="1:27" ht="15.75" customHeight="1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</row>
    <row r="237" spans="1:27" ht="15.75" customHeight="1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</row>
    <row r="238" spans="1:27" ht="15.75" customHeight="1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 spans="1:27" ht="15.75" customHeight="1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spans="1:27" ht="15.75" customHeight="1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spans="1:27" ht="15.75" customHeight="1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spans="1:27" ht="15.75" customHeight="1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spans="1:27" ht="15.75" customHeight="1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spans="1:27" ht="15.75" customHeight="1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spans="1:27" ht="15.75" customHeight="1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spans="1:27" ht="15.75" customHeight="1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spans="1:27" ht="15.75" customHeight="1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spans="1:27" ht="15.75" customHeight="1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spans="1:27" ht="15.75" customHeight="1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spans="1:27" ht="15.75" customHeight="1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spans="1:27" ht="15.75" customHeight="1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spans="1:27" ht="15.75" customHeight="1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spans="1:27" ht="15.75" customHeight="1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spans="1:27" ht="15.75" customHeight="1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spans="1:27" ht="15.75" customHeight="1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spans="1:27" ht="15.75" customHeight="1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spans="1:27" ht="15.75" customHeight="1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spans="1:27" ht="15.75" customHeight="1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spans="1:27" ht="15.75" customHeight="1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spans="1:27" ht="15.75" customHeight="1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spans="1:27" ht="15.75" customHeight="1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spans="1:27" ht="15.75" customHeight="1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spans="1:27" ht="15.75" customHeight="1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spans="1:27" ht="15.75" customHeight="1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spans="1:27" ht="15.75" customHeight="1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spans="1:27" ht="15.75" customHeight="1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spans="1:27" ht="15.75" customHeight="1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spans="1:27" ht="15.75" customHeight="1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spans="1:27" ht="15.75" customHeight="1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spans="1:27" ht="15.75" customHeight="1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spans="1:27" ht="15.75" customHeight="1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spans="1:27" ht="15.75" customHeight="1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spans="1:27" ht="15.75" customHeight="1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spans="1:27" ht="15.75" customHeight="1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spans="1:27" ht="15.75" customHeight="1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spans="1:27" ht="15.75" customHeight="1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spans="1:27" ht="15.75" customHeight="1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spans="1:27" ht="15.75" customHeight="1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spans="1:27" ht="15.75" customHeight="1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spans="1:27" ht="15.75" customHeight="1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spans="1:27" ht="15.75" customHeight="1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spans="1:27" ht="15.75" customHeight="1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spans="1:27" ht="15.75" customHeight="1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spans="1:27" ht="15.75" customHeight="1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spans="1:27" ht="15.75" customHeight="1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spans="1:27" ht="15.75" customHeight="1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spans="1:27" ht="15.75" customHeight="1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 spans="1:27" ht="15.75" customHeight="1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</row>
    <row r="289" spans="1:27" ht="15.75" customHeight="1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</row>
    <row r="290" spans="1:27" ht="15.75" customHeight="1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</row>
    <row r="291" spans="1:27" ht="15.75" customHeight="1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</row>
    <row r="292" spans="1:27" ht="15.75" customHeight="1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</row>
    <row r="293" spans="1:27" ht="15.75" customHeight="1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</row>
    <row r="294" spans="1:27" ht="15.75" customHeight="1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</row>
    <row r="295" spans="1:27" ht="15.75" customHeight="1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</row>
    <row r="296" spans="1:27" ht="15.75" customHeight="1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</row>
    <row r="297" spans="1:27" ht="15.75" customHeight="1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</row>
    <row r="298" spans="1:27" ht="15.75" customHeight="1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</row>
    <row r="299" spans="1:27" ht="15.75" customHeight="1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</row>
    <row r="300" spans="1:27" ht="15.75" customHeight="1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</row>
    <row r="301" spans="1:27" ht="15.75" customHeight="1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</row>
    <row r="302" spans="1:27" ht="15.75" customHeight="1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</row>
    <row r="303" spans="1:27" ht="15.75" customHeight="1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</row>
    <row r="304" spans="1:27" ht="15.75" customHeight="1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</row>
    <row r="305" spans="1:27" ht="15.75" customHeight="1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</row>
    <row r="306" spans="1:27" ht="15.75" customHeight="1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</row>
    <row r="307" spans="1:27" ht="15.75" customHeight="1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</row>
    <row r="308" spans="1:27" ht="15.75" customHeight="1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</row>
    <row r="309" spans="1:27" ht="15.75" customHeight="1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</row>
    <row r="310" spans="1:27" ht="15.75" customHeight="1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</row>
    <row r="311" spans="1:27" ht="15.75" customHeight="1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</row>
    <row r="312" spans="1:27" ht="15.75" customHeight="1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</row>
    <row r="313" spans="1:27" ht="15.75" customHeight="1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</row>
    <row r="314" spans="1:27" ht="15.75" customHeight="1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</row>
    <row r="315" spans="1:27" ht="15.75" customHeight="1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</row>
    <row r="316" spans="1:27" ht="15.75" customHeight="1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</row>
    <row r="317" spans="1:27" ht="15.75" customHeight="1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</row>
    <row r="318" spans="1:27" ht="15.75" customHeight="1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</row>
    <row r="319" spans="1:27" ht="15.75" customHeight="1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</row>
    <row r="320" spans="1:27" ht="15.75" customHeight="1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</row>
    <row r="321" spans="1:27" ht="15.75" customHeight="1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</row>
    <row r="322" spans="1:27" ht="15.75" customHeight="1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</row>
    <row r="323" spans="1:27" ht="15.75" customHeight="1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</row>
    <row r="324" spans="1:27" ht="15.75" customHeight="1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</row>
    <row r="325" spans="1:27" ht="15.75" customHeight="1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</row>
    <row r="326" spans="1:27" ht="15.75" customHeight="1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</row>
    <row r="327" spans="1:27" ht="15.75" customHeight="1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</row>
    <row r="328" spans="1:27" ht="15.75" customHeight="1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</row>
    <row r="329" spans="1:27" ht="15.75" customHeight="1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</row>
    <row r="330" spans="1:27" ht="15.75" customHeight="1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</row>
    <row r="331" spans="1:27" ht="15.75" customHeight="1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</row>
    <row r="332" spans="1:27" ht="15.75" customHeight="1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</row>
    <row r="333" spans="1:27" ht="15.75" customHeight="1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</row>
    <row r="334" spans="1:27" ht="15.75" customHeight="1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</row>
    <row r="335" spans="1:27" ht="15.75" customHeight="1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</row>
    <row r="336" spans="1:27" ht="15.75" customHeight="1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</row>
    <row r="337" spans="1:27" ht="15.75" customHeight="1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</row>
    <row r="338" spans="1:27" ht="15.75" customHeight="1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</row>
    <row r="339" spans="1:27" ht="15.75" customHeight="1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</row>
    <row r="340" spans="1:27" ht="15.75" customHeight="1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</row>
    <row r="341" spans="1:27" ht="15.75" customHeight="1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</row>
    <row r="342" spans="1:27" ht="15.75" customHeight="1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</row>
    <row r="343" spans="1:27" ht="15.75" customHeight="1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</row>
    <row r="344" spans="1:27" ht="15.75" customHeight="1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</row>
    <row r="345" spans="1:27" ht="15.75" customHeight="1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</row>
    <row r="346" spans="1:27" ht="15.75" customHeight="1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</row>
    <row r="347" spans="1:27" ht="15.75" customHeight="1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</row>
    <row r="348" spans="1:27" ht="15.75" customHeight="1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</row>
    <row r="349" spans="1:27" ht="15.75" customHeight="1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</row>
    <row r="350" spans="1:27" ht="15.75" customHeight="1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</row>
    <row r="351" spans="1:27" ht="15.75" customHeight="1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</row>
    <row r="352" spans="1:27" ht="15.75" customHeight="1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</row>
    <row r="353" spans="1:27" ht="15.75" customHeight="1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</row>
    <row r="354" spans="1:27" ht="15.75" customHeight="1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</row>
    <row r="355" spans="1:27" ht="15.75" customHeight="1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</row>
    <row r="356" spans="1:27" ht="15.75" customHeight="1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</row>
    <row r="357" spans="1:27" ht="15.75" customHeight="1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</row>
    <row r="358" spans="1:27" ht="15.75" customHeight="1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</row>
    <row r="359" spans="1:27" ht="15.75" customHeight="1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</row>
    <row r="360" spans="1:27" ht="15.75" customHeight="1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</row>
    <row r="361" spans="1:27" ht="15.75" customHeight="1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</row>
    <row r="362" spans="1:27" ht="15.75" customHeight="1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</row>
    <row r="363" spans="1:27" ht="15.75" customHeight="1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</row>
    <row r="364" spans="1:27" ht="15.75" customHeight="1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</row>
    <row r="365" spans="1:27" ht="15.75" customHeight="1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</row>
    <row r="366" spans="1:27" ht="15.75" customHeight="1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</row>
    <row r="367" spans="1:27" ht="15.75" customHeight="1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</row>
    <row r="368" spans="1:27" ht="15.75" customHeight="1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</row>
    <row r="369" spans="1:27" ht="15.75" customHeight="1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</row>
    <row r="370" spans="1:27" ht="15.75" customHeight="1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</row>
    <row r="371" spans="1:27" ht="15.75" customHeight="1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</row>
    <row r="372" spans="1:27" ht="15.75" customHeight="1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</row>
    <row r="373" spans="1:27" ht="15.75" customHeight="1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</row>
    <row r="374" spans="1:27" ht="15.75" customHeight="1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</row>
    <row r="375" spans="1:27" ht="15.75" customHeight="1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</row>
    <row r="376" spans="1:27" ht="15.75" customHeight="1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</row>
    <row r="377" spans="1:27" ht="15.75" customHeight="1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</row>
    <row r="378" spans="1:27" ht="15.75" customHeight="1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</row>
    <row r="379" spans="1:27" ht="15.75" customHeight="1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</row>
    <row r="380" spans="1:27" ht="15.75" customHeight="1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</row>
    <row r="381" spans="1:27" ht="15.75" customHeight="1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</row>
    <row r="382" spans="1:27" ht="15.75" customHeight="1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</row>
    <row r="383" spans="1:27" ht="15.75" customHeight="1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</row>
    <row r="384" spans="1:27" ht="15.75" customHeight="1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</row>
    <row r="385" spans="1:27" ht="15.75" customHeight="1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</row>
    <row r="386" spans="1:27" ht="15.75" customHeight="1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</row>
    <row r="387" spans="1:27" ht="15.75" customHeight="1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</row>
    <row r="388" spans="1:27" ht="15.75" customHeight="1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</row>
    <row r="389" spans="1:27" ht="15.75" customHeight="1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</row>
    <row r="390" spans="1:27" ht="15.75" customHeight="1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</row>
    <row r="391" spans="1:27" ht="15.75" customHeight="1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</row>
    <row r="392" spans="1:27" ht="15.75" customHeight="1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</row>
    <row r="393" spans="1:27" ht="15.75" customHeight="1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</row>
    <row r="394" spans="1:27" ht="15.75" customHeight="1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</row>
    <row r="395" spans="1:27" ht="15.75" customHeight="1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</row>
    <row r="396" spans="1:27" ht="15.75" customHeight="1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</row>
    <row r="397" spans="1:27" ht="15.75" customHeight="1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</row>
    <row r="398" spans="1:27" ht="15.75" customHeight="1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</row>
    <row r="399" spans="1:27" ht="15.75" customHeight="1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</row>
    <row r="400" spans="1:27" ht="15.75" customHeight="1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</row>
    <row r="401" spans="1:27" ht="15.75" customHeight="1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</row>
    <row r="402" spans="1:27" ht="15.75" customHeight="1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</row>
    <row r="403" spans="1:27" ht="15.75" customHeight="1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</row>
    <row r="404" spans="1:27" ht="15.75" customHeight="1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</row>
    <row r="405" spans="1:27" ht="15.75" customHeight="1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</row>
    <row r="406" spans="1:27" ht="15.75" customHeight="1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</row>
    <row r="407" spans="1:27" ht="15.75" customHeight="1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</row>
    <row r="408" spans="1:27" ht="15.75" customHeight="1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</row>
    <row r="409" spans="1:27" ht="15.75" customHeight="1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</row>
    <row r="410" spans="1:27" ht="15.75" customHeight="1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</row>
    <row r="411" spans="1:27" ht="15.75" customHeight="1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</row>
    <row r="412" spans="1:27" ht="15.75" customHeight="1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</row>
    <row r="413" spans="1:27" ht="15.75" customHeight="1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</row>
    <row r="414" spans="1:27" ht="15.75" customHeight="1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</row>
    <row r="415" spans="1:27" ht="15.75" customHeight="1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</row>
    <row r="416" spans="1:27" ht="15.75" customHeight="1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</row>
    <row r="417" spans="1:27" ht="15.75" customHeight="1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</row>
    <row r="418" spans="1:27" ht="15.75" customHeight="1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</row>
    <row r="419" spans="1:27" ht="15.75" customHeight="1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</row>
    <row r="420" spans="1:27" ht="15.75" customHeight="1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</row>
    <row r="421" spans="1:27" ht="15.75" customHeight="1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</row>
    <row r="422" spans="1:27" ht="15.75" customHeight="1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</row>
    <row r="423" spans="1:27" ht="15.75" customHeight="1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</row>
    <row r="424" spans="1:27" ht="15.75" customHeight="1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</row>
    <row r="425" spans="1:27" ht="15.75" customHeight="1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</row>
    <row r="426" spans="1:27" ht="15.75" customHeight="1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</row>
    <row r="427" spans="1:27" ht="15.75" customHeight="1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</row>
    <row r="428" spans="1:27" ht="15.75" customHeight="1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</row>
    <row r="429" spans="1:27" ht="15.75" customHeight="1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</row>
    <row r="430" spans="1:27" ht="15.75" customHeight="1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</row>
    <row r="431" spans="1:27" ht="15.75" customHeight="1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</row>
    <row r="432" spans="1:27" ht="15.75" customHeight="1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</row>
    <row r="433" spans="1:27" ht="15.75" customHeight="1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</row>
    <row r="434" spans="1:27" ht="15.75" customHeight="1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</row>
    <row r="435" spans="1:27" ht="15.75" customHeight="1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</row>
    <row r="436" spans="1:27" ht="15.75" customHeight="1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</row>
    <row r="437" spans="1:27" ht="15.75" customHeight="1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</row>
    <row r="438" spans="1:27" ht="15.75" customHeight="1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</row>
    <row r="439" spans="1:27" ht="15.75" customHeight="1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</row>
    <row r="440" spans="1:27" ht="15.75" customHeight="1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</row>
    <row r="441" spans="1:27" ht="15.75" customHeight="1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</row>
    <row r="442" spans="1:27" ht="15.75" customHeight="1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</row>
    <row r="443" spans="1:27" ht="15.75" customHeight="1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</row>
    <row r="444" spans="1:27" ht="15.75" customHeight="1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</row>
    <row r="445" spans="1:27" ht="15.75" customHeight="1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</row>
    <row r="446" spans="1:27" ht="15.75" customHeight="1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</row>
    <row r="447" spans="1:27" ht="15.75" customHeight="1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</row>
    <row r="448" spans="1:27" ht="15.75" customHeight="1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</row>
    <row r="449" spans="1:27" ht="15.75" customHeight="1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</row>
    <row r="450" spans="1:27" ht="15.75" customHeight="1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</row>
    <row r="451" spans="1:27" ht="15.75" customHeight="1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</row>
    <row r="452" spans="1:27" ht="15.75" customHeight="1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</row>
    <row r="453" spans="1:27" ht="15.75" customHeight="1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</row>
    <row r="454" spans="1:27" ht="15.75" customHeight="1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</row>
    <row r="455" spans="1:27" ht="15.75" customHeight="1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</row>
    <row r="456" spans="1:27" ht="15.75" customHeight="1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</row>
    <row r="457" spans="1:27" ht="15.75" customHeight="1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</row>
    <row r="458" spans="1:27" ht="15.75" customHeight="1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</row>
    <row r="459" spans="1:27" ht="15.75" customHeight="1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</row>
    <row r="460" spans="1:27" ht="15.75" customHeight="1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</row>
    <row r="461" spans="1:27" ht="15.75" customHeight="1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</row>
    <row r="462" spans="1:27" ht="15.75" customHeight="1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</row>
    <row r="463" spans="1:27" ht="15.75" customHeight="1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</row>
    <row r="464" spans="1:27" ht="15.75" customHeight="1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</row>
    <row r="465" spans="1:27" ht="15.75" customHeight="1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</row>
    <row r="466" spans="1:27" ht="15.75" customHeight="1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</row>
    <row r="467" spans="1:27" ht="15.75" customHeight="1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</row>
    <row r="468" spans="1:27" ht="15.75" customHeight="1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</row>
    <row r="469" spans="1:27" ht="15.75" customHeight="1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</row>
    <row r="470" spans="1:27" ht="15.75" customHeight="1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</row>
    <row r="471" spans="1:27" ht="15.75" customHeight="1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</row>
    <row r="472" spans="1:27" ht="15.75" customHeight="1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</row>
    <row r="473" spans="1:27" ht="15.75" customHeight="1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</row>
    <row r="474" spans="1:27" ht="15.75" customHeight="1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</row>
    <row r="475" spans="1:27" ht="15.75" customHeight="1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</row>
    <row r="476" spans="1:27" ht="15.75" customHeight="1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</row>
    <row r="477" spans="1:27" ht="15.75" customHeight="1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</row>
    <row r="478" spans="1:27" ht="15.75" customHeight="1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</row>
    <row r="479" spans="1:27" ht="15.75" customHeight="1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</row>
    <row r="480" spans="1:27" ht="15.75" customHeight="1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</row>
    <row r="481" spans="1:27" ht="15.75" customHeight="1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</row>
    <row r="482" spans="1:27" ht="15.75" customHeight="1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</row>
    <row r="483" spans="1:27" ht="15.75" customHeight="1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</row>
    <row r="484" spans="1:27" ht="15.75" customHeight="1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</row>
    <row r="485" spans="1:27" ht="15.75" customHeight="1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</row>
    <row r="486" spans="1:27" ht="15.75" customHeight="1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</row>
    <row r="487" spans="1:27" ht="15.75" customHeight="1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</row>
    <row r="488" spans="1:27" ht="15.75" customHeight="1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</row>
    <row r="489" spans="1:27" ht="15.75" customHeight="1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</row>
    <row r="490" spans="1:27" ht="15.75" customHeight="1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</row>
    <row r="491" spans="1:27" ht="15.75" customHeight="1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</row>
    <row r="492" spans="1:27" ht="15.75" customHeight="1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</row>
    <row r="493" spans="1:27" ht="15.75" customHeight="1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</row>
    <row r="494" spans="1:27" ht="15.75" customHeight="1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</row>
    <row r="495" spans="1:27" ht="15.75" customHeight="1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</row>
    <row r="496" spans="1:27" ht="15.75" customHeight="1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</row>
    <row r="497" spans="1:27" ht="15.75" customHeight="1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</row>
    <row r="498" spans="1:27" ht="15.75" customHeight="1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</row>
    <row r="499" spans="1:27" ht="15.75" customHeight="1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</row>
    <row r="500" spans="1:27" ht="15.75" customHeight="1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</row>
    <row r="501" spans="1:27" ht="15.75" customHeight="1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</row>
    <row r="502" spans="1:27" ht="15.75" customHeight="1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</row>
    <row r="503" spans="1:27" ht="15.75" customHeight="1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</row>
    <row r="504" spans="1:27" ht="15.75" customHeight="1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</row>
    <row r="505" spans="1:27" ht="15.75" customHeight="1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</row>
    <row r="506" spans="1:27" ht="15.75" customHeight="1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</row>
    <row r="507" spans="1:27" ht="15.75" customHeight="1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</row>
    <row r="508" spans="1:27" ht="15.75" customHeight="1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</row>
    <row r="509" spans="1:27" ht="15.75" customHeight="1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</row>
    <row r="510" spans="1:27" ht="15.75" customHeight="1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</row>
    <row r="511" spans="1:27" ht="15.75" customHeight="1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</row>
    <row r="512" spans="1:27" ht="15.75" customHeight="1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</row>
    <row r="513" spans="1:27" ht="15.75" customHeight="1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</row>
    <row r="514" spans="1:27" ht="15.75" customHeight="1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</row>
    <row r="515" spans="1:27" ht="15.75" customHeight="1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</row>
    <row r="516" spans="1:27" ht="15.75" customHeight="1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</row>
    <row r="517" spans="1:27" ht="15.75" customHeight="1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</row>
    <row r="518" spans="1:27" ht="15.75" customHeight="1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</row>
    <row r="519" spans="1:27" ht="15.75" customHeight="1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</row>
    <row r="520" spans="1:27" ht="15.75" customHeight="1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</row>
    <row r="521" spans="1:27" ht="15.75" customHeight="1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</row>
    <row r="522" spans="1:27" ht="15.75" customHeight="1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</row>
    <row r="523" spans="1:27" ht="15.75" customHeight="1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</row>
    <row r="524" spans="1:27" ht="15.75" customHeight="1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</row>
    <row r="525" spans="1:27" ht="15.75" customHeight="1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</row>
    <row r="526" spans="1:27" ht="15.75" customHeight="1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</row>
    <row r="527" spans="1:27" ht="15.75" customHeight="1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</row>
    <row r="528" spans="1:27" ht="15.75" customHeight="1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</row>
    <row r="529" spans="1:27" ht="15.75" customHeight="1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</row>
    <row r="530" spans="1:27" ht="15.75" customHeight="1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</row>
    <row r="531" spans="1:27" ht="15.75" customHeight="1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</row>
    <row r="532" spans="1:27" ht="15.75" customHeight="1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</row>
    <row r="533" spans="1:27" ht="15.75" customHeight="1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</row>
    <row r="534" spans="1:27" ht="15.75" customHeight="1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</row>
    <row r="535" spans="1:27" ht="15.75" customHeight="1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</row>
    <row r="536" spans="1:27" ht="15.75" customHeight="1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</row>
    <row r="537" spans="1:27" ht="15.75" customHeight="1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</row>
    <row r="538" spans="1:27" ht="15.75" customHeight="1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</row>
    <row r="539" spans="1:27" ht="15.75" customHeight="1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</row>
    <row r="540" spans="1:27" ht="15.75" customHeight="1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</row>
    <row r="541" spans="1:27" ht="15.75" customHeight="1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</row>
    <row r="542" spans="1:27" ht="15.75" customHeight="1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</row>
    <row r="543" spans="1:27" ht="15.75" customHeight="1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</row>
    <row r="544" spans="1:27" ht="15.75" customHeight="1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</row>
    <row r="545" spans="1:27" ht="15.75" customHeight="1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</row>
    <row r="546" spans="1:27" ht="15.75" customHeight="1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</row>
    <row r="547" spans="1:27" ht="15.75" customHeight="1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</row>
    <row r="548" spans="1:27" ht="15.75" customHeight="1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</row>
    <row r="549" spans="1:27" ht="15.75" customHeight="1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</row>
    <row r="550" spans="1:27" ht="15.75" customHeight="1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</row>
    <row r="551" spans="1:27" ht="15.75" customHeight="1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</row>
    <row r="552" spans="1:27" ht="15.75" customHeight="1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</row>
    <row r="553" spans="1:27" ht="15.75" customHeight="1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</row>
    <row r="554" spans="1:27" ht="15.75" customHeight="1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</row>
    <row r="555" spans="1:27" ht="15.75" customHeight="1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</row>
    <row r="556" spans="1:27" ht="15.75" customHeight="1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</row>
    <row r="557" spans="1:27" ht="15.75" customHeight="1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</row>
    <row r="558" spans="1:27" ht="15.75" customHeight="1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</row>
    <row r="559" spans="1:27" ht="15.75" customHeight="1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</row>
    <row r="560" spans="1:27" ht="15.75" customHeight="1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</row>
    <row r="561" spans="1:27" ht="15.75" customHeight="1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</row>
    <row r="562" spans="1:27" ht="15.75" customHeight="1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</row>
    <row r="563" spans="1:27" ht="15.75" customHeight="1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</row>
    <row r="564" spans="1:27" ht="15.75" customHeight="1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</row>
    <row r="565" spans="1:27" ht="15.75" customHeight="1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</row>
    <row r="566" spans="1:27" ht="15.75" customHeight="1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</row>
    <row r="567" spans="1:27" ht="15.75" customHeight="1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</row>
    <row r="568" spans="1:27" ht="15.75" customHeight="1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</row>
    <row r="569" spans="1:27" ht="15.75" customHeight="1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</row>
    <row r="570" spans="1:27" ht="15.75" customHeight="1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</row>
    <row r="571" spans="1:27" ht="15.75" customHeight="1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</row>
    <row r="572" spans="1:27" ht="15.75" customHeight="1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</row>
    <row r="573" spans="1:27" ht="15.75" customHeight="1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</row>
    <row r="574" spans="1:27" ht="15.75" customHeight="1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</row>
    <row r="575" spans="1:27" ht="15.75" customHeight="1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</row>
    <row r="576" spans="1:27" ht="15.75" customHeight="1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</row>
    <row r="577" spans="1:27" ht="15.75" customHeight="1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</row>
    <row r="578" spans="1:27" ht="15.75" customHeight="1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</row>
    <row r="579" spans="1:27" ht="15.75" customHeight="1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</row>
    <row r="580" spans="1:27" ht="15.75" customHeight="1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</row>
    <row r="581" spans="1:27" ht="15.75" customHeight="1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</row>
    <row r="582" spans="1:27" ht="15.75" customHeight="1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</row>
    <row r="583" spans="1:27" ht="15.75" customHeight="1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</row>
    <row r="584" spans="1:27" ht="15.75" customHeight="1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</row>
    <row r="585" spans="1:27" ht="15.75" customHeight="1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</row>
    <row r="586" spans="1:27" ht="15.75" customHeight="1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</row>
    <row r="587" spans="1:27" ht="15.75" customHeight="1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</row>
    <row r="588" spans="1:27" ht="15.75" customHeight="1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</row>
    <row r="589" spans="1:27" ht="15.75" customHeight="1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</row>
    <row r="590" spans="1:27" ht="15.75" customHeight="1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</row>
    <row r="591" spans="1:27" ht="15.75" customHeight="1" x14ac:dyDescent="0.2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</row>
    <row r="592" spans="1:27" ht="15.75" customHeight="1" x14ac:dyDescent="0.2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</row>
    <row r="593" spans="1:27" ht="15.75" customHeight="1" x14ac:dyDescent="0.2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</row>
    <row r="594" spans="1:27" ht="15.75" customHeight="1" x14ac:dyDescent="0.2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</row>
    <row r="595" spans="1:27" ht="15.75" customHeight="1" x14ac:dyDescent="0.2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</row>
    <row r="596" spans="1:27" ht="15.75" customHeight="1" x14ac:dyDescent="0.2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</row>
    <row r="597" spans="1:27" ht="15.75" customHeight="1" x14ac:dyDescent="0.2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</row>
    <row r="598" spans="1:27" ht="15.75" customHeight="1" x14ac:dyDescent="0.2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</row>
    <row r="599" spans="1:27" ht="15.75" customHeight="1" x14ac:dyDescent="0.2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</row>
    <row r="600" spans="1:27" ht="15.75" customHeight="1" x14ac:dyDescent="0.2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</row>
    <row r="601" spans="1:27" ht="15.75" customHeight="1" x14ac:dyDescent="0.2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</row>
    <row r="602" spans="1:27" ht="15.75" customHeight="1" x14ac:dyDescent="0.2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</row>
    <row r="603" spans="1:27" ht="15.75" customHeight="1" x14ac:dyDescent="0.2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</row>
    <row r="604" spans="1:27" ht="15.75" customHeight="1" x14ac:dyDescent="0.2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</row>
    <row r="605" spans="1:27" ht="15.75" customHeight="1" x14ac:dyDescent="0.2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</row>
    <row r="606" spans="1:27" ht="15.75" customHeight="1" x14ac:dyDescent="0.2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</row>
    <row r="607" spans="1:27" ht="15.75" customHeight="1" x14ac:dyDescent="0.2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</row>
    <row r="608" spans="1:27" ht="15.75" customHeight="1" x14ac:dyDescent="0.2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</row>
    <row r="609" spans="1:27" ht="15.75" customHeight="1" x14ac:dyDescent="0.2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</row>
    <row r="610" spans="1:27" ht="15.75" customHeight="1" x14ac:dyDescent="0.2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</row>
    <row r="611" spans="1:27" ht="15.75" customHeight="1" x14ac:dyDescent="0.2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</row>
    <row r="612" spans="1:27" ht="15.75" customHeight="1" x14ac:dyDescent="0.2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</row>
    <row r="613" spans="1:27" ht="15.75" customHeight="1" x14ac:dyDescent="0.2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</row>
    <row r="614" spans="1:27" ht="15.75" customHeight="1" x14ac:dyDescent="0.2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</row>
    <row r="615" spans="1:27" ht="15.75" customHeight="1" x14ac:dyDescent="0.2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</row>
    <row r="616" spans="1:27" ht="15.75" customHeight="1" x14ac:dyDescent="0.2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</row>
    <row r="617" spans="1:27" ht="15.75" customHeight="1" x14ac:dyDescent="0.2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</row>
    <row r="618" spans="1:27" ht="15.75" customHeight="1" x14ac:dyDescent="0.2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</row>
    <row r="619" spans="1:27" ht="15.75" customHeight="1" x14ac:dyDescent="0.2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</row>
    <row r="620" spans="1:27" ht="15.75" customHeight="1" x14ac:dyDescent="0.2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</row>
    <row r="621" spans="1:27" ht="15.75" customHeight="1" x14ac:dyDescent="0.2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</row>
    <row r="622" spans="1:27" ht="15.75" customHeight="1" x14ac:dyDescent="0.2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</row>
    <row r="623" spans="1:27" ht="15.75" customHeight="1" x14ac:dyDescent="0.2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</row>
    <row r="624" spans="1:27" ht="15.75" customHeight="1" x14ac:dyDescent="0.2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</row>
    <row r="625" spans="1:27" ht="15.75" customHeight="1" x14ac:dyDescent="0.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</row>
    <row r="626" spans="1:27" ht="15.75" customHeight="1" x14ac:dyDescent="0.2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</row>
    <row r="627" spans="1:27" ht="15.75" customHeight="1" x14ac:dyDescent="0.2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</row>
    <row r="628" spans="1:27" ht="15.75" customHeight="1" x14ac:dyDescent="0.2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</row>
    <row r="629" spans="1:27" ht="15.75" customHeight="1" x14ac:dyDescent="0.2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</row>
    <row r="630" spans="1:27" ht="15.75" customHeight="1" x14ac:dyDescent="0.2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</row>
    <row r="631" spans="1:27" ht="15.75" customHeight="1" x14ac:dyDescent="0.2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</row>
    <row r="632" spans="1:27" ht="15.75" customHeight="1" x14ac:dyDescent="0.2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</row>
    <row r="633" spans="1:27" ht="15.75" customHeight="1" x14ac:dyDescent="0.2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</row>
    <row r="634" spans="1:27" ht="15.75" customHeight="1" x14ac:dyDescent="0.2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</row>
    <row r="635" spans="1:27" ht="15.75" customHeight="1" x14ac:dyDescent="0.2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</row>
    <row r="636" spans="1:27" ht="15.75" customHeight="1" x14ac:dyDescent="0.2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</row>
    <row r="637" spans="1:27" ht="15.75" customHeight="1" x14ac:dyDescent="0.2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</row>
    <row r="638" spans="1:27" ht="15.75" customHeight="1" x14ac:dyDescent="0.2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</row>
    <row r="639" spans="1:27" ht="15.75" customHeight="1" x14ac:dyDescent="0.2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</row>
    <row r="640" spans="1:27" ht="15.75" customHeight="1" x14ac:dyDescent="0.2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</row>
    <row r="641" spans="1:27" ht="15.75" customHeight="1" x14ac:dyDescent="0.2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</row>
    <row r="642" spans="1:27" ht="15.75" customHeight="1" x14ac:dyDescent="0.2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</row>
    <row r="643" spans="1:27" ht="15.75" customHeight="1" x14ac:dyDescent="0.2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</row>
    <row r="644" spans="1:27" ht="15.75" customHeight="1" x14ac:dyDescent="0.2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</row>
    <row r="645" spans="1:27" ht="15.75" customHeight="1" x14ac:dyDescent="0.2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</row>
    <row r="646" spans="1:27" ht="15.75" customHeight="1" x14ac:dyDescent="0.2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</row>
    <row r="647" spans="1:27" ht="15.75" customHeight="1" x14ac:dyDescent="0.2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</row>
    <row r="648" spans="1:27" ht="15.75" customHeight="1" x14ac:dyDescent="0.2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</row>
    <row r="649" spans="1:27" ht="15.75" customHeight="1" x14ac:dyDescent="0.2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</row>
    <row r="650" spans="1:27" ht="15.75" customHeight="1" x14ac:dyDescent="0.2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</row>
    <row r="651" spans="1:27" ht="15.75" customHeight="1" x14ac:dyDescent="0.2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</row>
    <row r="652" spans="1:27" ht="15.75" customHeight="1" x14ac:dyDescent="0.2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</row>
    <row r="653" spans="1:27" ht="15.75" customHeight="1" x14ac:dyDescent="0.2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</row>
    <row r="654" spans="1:27" ht="15.75" customHeight="1" x14ac:dyDescent="0.2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</row>
    <row r="655" spans="1:27" ht="15.75" customHeight="1" x14ac:dyDescent="0.2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</row>
    <row r="656" spans="1:27" ht="15.75" customHeight="1" x14ac:dyDescent="0.2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</row>
    <row r="657" spans="1:27" ht="15.75" customHeight="1" x14ac:dyDescent="0.2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</row>
    <row r="658" spans="1:27" ht="15.75" customHeight="1" x14ac:dyDescent="0.2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</row>
    <row r="659" spans="1:27" ht="15.75" customHeight="1" x14ac:dyDescent="0.2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</row>
    <row r="660" spans="1:27" ht="15.75" customHeight="1" x14ac:dyDescent="0.2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</row>
    <row r="661" spans="1:27" ht="15.75" customHeight="1" x14ac:dyDescent="0.2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</row>
    <row r="662" spans="1:27" ht="15.75" customHeight="1" x14ac:dyDescent="0.2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</row>
    <row r="663" spans="1:27" ht="15.75" customHeight="1" x14ac:dyDescent="0.2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</row>
    <row r="664" spans="1:27" ht="15.75" customHeight="1" x14ac:dyDescent="0.2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</row>
    <row r="665" spans="1:27" ht="15.75" customHeight="1" x14ac:dyDescent="0.2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</row>
    <row r="666" spans="1:27" ht="15.75" customHeight="1" x14ac:dyDescent="0.2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</row>
    <row r="667" spans="1:27" ht="15.75" customHeight="1" x14ac:dyDescent="0.2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</row>
    <row r="668" spans="1:27" ht="15.75" customHeight="1" x14ac:dyDescent="0.2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</row>
    <row r="669" spans="1:27" ht="15.75" customHeight="1" x14ac:dyDescent="0.2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</row>
    <row r="670" spans="1:27" ht="15.75" customHeight="1" x14ac:dyDescent="0.2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</row>
    <row r="671" spans="1:27" ht="15.75" customHeight="1" x14ac:dyDescent="0.2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</row>
    <row r="672" spans="1:27" ht="15.75" customHeight="1" x14ac:dyDescent="0.2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</row>
    <row r="673" spans="1:27" ht="15.75" customHeight="1" x14ac:dyDescent="0.2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</row>
    <row r="674" spans="1:27" ht="15.75" customHeight="1" x14ac:dyDescent="0.2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</row>
    <row r="675" spans="1:27" ht="15.75" customHeight="1" x14ac:dyDescent="0.2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</row>
    <row r="676" spans="1:27" ht="15.75" customHeight="1" x14ac:dyDescent="0.2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</row>
    <row r="677" spans="1:27" ht="15.75" customHeight="1" x14ac:dyDescent="0.2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</row>
    <row r="678" spans="1:27" ht="15.75" customHeight="1" x14ac:dyDescent="0.2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</row>
    <row r="679" spans="1:27" ht="15.75" customHeight="1" x14ac:dyDescent="0.2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</row>
    <row r="680" spans="1:27" ht="15.75" customHeight="1" x14ac:dyDescent="0.2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</row>
    <row r="681" spans="1:27" ht="15.75" customHeight="1" x14ac:dyDescent="0.2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</row>
    <row r="682" spans="1:27" ht="15.75" customHeight="1" x14ac:dyDescent="0.2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</row>
    <row r="683" spans="1:27" ht="15.75" customHeight="1" x14ac:dyDescent="0.2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</row>
    <row r="684" spans="1:27" ht="15.75" customHeight="1" x14ac:dyDescent="0.2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</row>
    <row r="685" spans="1:27" ht="15.75" customHeight="1" x14ac:dyDescent="0.2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</row>
    <row r="686" spans="1:27" ht="15.75" customHeight="1" x14ac:dyDescent="0.2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</row>
    <row r="687" spans="1:27" ht="15.75" customHeight="1" x14ac:dyDescent="0.2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</row>
    <row r="688" spans="1:27" ht="15.75" customHeight="1" x14ac:dyDescent="0.2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</row>
    <row r="689" spans="1:27" ht="15.75" customHeight="1" x14ac:dyDescent="0.2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</row>
    <row r="690" spans="1:27" ht="15.75" customHeight="1" x14ac:dyDescent="0.2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</row>
    <row r="691" spans="1:27" ht="15.75" customHeight="1" x14ac:dyDescent="0.2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</row>
    <row r="692" spans="1:27" ht="15.75" customHeight="1" x14ac:dyDescent="0.2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</row>
    <row r="693" spans="1:27" ht="15.75" customHeight="1" x14ac:dyDescent="0.2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</row>
    <row r="694" spans="1:27" ht="15.75" customHeight="1" x14ac:dyDescent="0.2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</row>
    <row r="695" spans="1:27" ht="15.75" customHeight="1" x14ac:dyDescent="0.2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</row>
    <row r="696" spans="1:27" ht="15.75" customHeight="1" x14ac:dyDescent="0.2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</row>
    <row r="697" spans="1:27" ht="15.75" customHeight="1" x14ac:dyDescent="0.2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</row>
    <row r="698" spans="1:27" ht="15.75" customHeight="1" x14ac:dyDescent="0.2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</row>
    <row r="699" spans="1:27" ht="15.75" customHeight="1" x14ac:dyDescent="0.2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</row>
    <row r="700" spans="1:27" ht="15.75" customHeight="1" x14ac:dyDescent="0.2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</row>
    <row r="701" spans="1:27" ht="15.75" customHeight="1" x14ac:dyDescent="0.2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</row>
    <row r="702" spans="1:27" ht="15.75" customHeight="1" x14ac:dyDescent="0.2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</row>
    <row r="703" spans="1:27" ht="15.75" customHeight="1" x14ac:dyDescent="0.2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</row>
    <row r="704" spans="1:27" ht="15.75" customHeight="1" x14ac:dyDescent="0.2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</row>
    <row r="705" spans="1:27" ht="15.75" customHeight="1" x14ac:dyDescent="0.2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</row>
    <row r="706" spans="1:27" ht="15.75" customHeight="1" x14ac:dyDescent="0.2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</row>
    <row r="707" spans="1:27" ht="15.75" customHeight="1" x14ac:dyDescent="0.2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</row>
    <row r="708" spans="1:27" ht="15.75" customHeight="1" x14ac:dyDescent="0.2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</row>
    <row r="709" spans="1:27" ht="15.75" customHeight="1" x14ac:dyDescent="0.2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</row>
    <row r="710" spans="1:27" ht="15.75" customHeight="1" x14ac:dyDescent="0.2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</row>
    <row r="711" spans="1:27" ht="15.75" customHeight="1" x14ac:dyDescent="0.2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</row>
    <row r="712" spans="1:27" ht="15.75" customHeight="1" x14ac:dyDescent="0.2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</row>
    <row r="713" spans="1:27" ht="15.75" customHeight="1" x14ac:dyDescent="0.2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</row>
    <row r="714" spans="1:27" ht="15.75" customHeight="1" x14ac:dyDescent="0.2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</row>
    <row r="715" spans="1:27" ht="15.75" customHeight="1" x14ac:dyDescent="0.2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</row>
    <row r="716" spans="1:27" ht="15.75" customHeight="1" x14ac:dyDescent="0.2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</row>
    <row r="717" spans="1:27" ht="15.75" customHeight="1" x14ac:dyDescent="0.2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</row>
    <row r="718" spans="1:27" ht="15.75" customHeight="1" x14ac:dyDescent="0.2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</row>
    <row r="719" spans="1:27" ht="15.75" customHeight="1" x14ac:dyDescent="0.2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</row>
    <row r="720" spans="1:27" ht="15.75" customHeight="1" x14ac:dyDescent="0.2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</row>
    <row r="721" spans="1:27" ht="15.75" customHeight="1" x14ac:dyDescent="0.2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</row>
    <row r="722" spans="1:27" ht="15.75" customHeight="1" x14ac:dyDescent="0.2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</row>
    <row r="723" spans="1:27" ht="15.75" customHeight="1" x14ac:dyDescent="0.2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</row>
    <row r="724" spans="1:27" ht="15.75" customHeight="1" x14ac:dyDescent="0.2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</row>
    <row r="725" spans="1:27" ht="15.75" customHeight="1" x14ac:dyDescent="0.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</row>
    <row r="726" spans="1:27" ht="15.75" customHeight="1" x14ac:dyDescent="0.2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</row>
    <row r="727" spans="1:27" ht="15.75" customHeight="1" x14ac:dyDescent="0.2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</row>
    <row r="728" spans="1:27" ht="15.75" customHeight="1" x14ac:dyDescent="0.2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</row>
    <row r="729" spans="1:27" ht="15.75" customHeight="1" x14ac:dyDescent="0.2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</row>
    <row r="730" spans="1:27" ht="15.75" customHeight="1" x14ac:dyDescent="0.2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</row>
    <row r="731" spans="1:27" ht="15.75" customHeight="1" x14ac:dyDescent="0.2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</row>
    <row r="732" spans="1:27" ht="15.75" customHeight="1" x14ac:dyDescent="0.2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</row>
    <row r="733" spans="1:27" ht="15.75" customHeight="1" x14ac:dyDescent="0.2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</row>
    <row r="734" spans="1:27" ht="15.75" customHeight="1" x14ac:dyDescent="0.2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</row>
    <row r="735" spans="1:27" ht="15.75" customHeight="1" x14ac:dyDescent="0.2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</row>
    <row r="736" spans="1:27" ht="15.75" customHeight="1" x14ac:dyDescent="0.2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</row>
    <row r="737" spans="1:27" ht="15.75" customHeight="1" x14ac:dyDescent="0.2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</row>
    <row r="738" spans="1:27" ht="15.75" customHeight="1" x14ac:dyDescent="0.2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</row>
    <row r="739" spans="1:27" ht="15.75" customHeight="1" x14ac:dyDescent="0.2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</row>
    <row r="740" spans="1:27" ht="15.75" customHeight="1" x14ac:dyDescent="0.2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</row>
    <row r="741" spans="1:27" ht="15.75" customHeight="1" x14ac:dyDescent="0.2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</row>
    <row r="742" spans="1:27" ht="15.75" customHeight="1" x14ac:dyDescent="0.2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</row>
    <row r="743" spans="1:27" ht="15.75" customHeight="1" x14ac:dyDescent="0.2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</row>
    <row r="744" spans="1:27" ht="15.75" customHeight="1" x14ac:dyDescent="0.2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</row>
    <row r="745" spans="1:27" ht="15.75" customHeight="1" x14ac:dyDescent="0.2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</row>
    <row r="746" spans="1:27" ht="15.75" customHeight="1" x14ac:dyDescent="0.2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</row>
    <row r="747" spans="1:27" ht="15.75" customHeight="1" x14ac:dyDescent="0.2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</row>
    <row r="748" spans="1:27" ht="15.75" customHeight="1" x14ac:dyDescent="0.2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</row>
    <row r="749" spans="1:27" ht="15.75" customHeight="1" x14ac:dyDescent="0.2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</row>
    <row r="750" spans="1:27" ht="15.75" customHeight="1" x14ac:dyDescent="0.2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</row>
    <row r="751" spans="1:27" ht="15.75" customHeight="1" x14ac:dyDescent="0.2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</row>
    <row r="752" spans="1:27" ht="15.75" customHeight="1" x14ac:dyDescent="0.2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</row>
    <row r="753" spans="1:27" ht="15.75" customHeight="1" x14ac:dyDescent="0.2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</row>
    <row r="754" spans="1:27" ht="15.75" customHeight="1" x14ac:dyDescent="0.2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</row>
    <row r="755" spans="1:27" ht="15.75" customHeight="1" x14ac:dyDescent="0.2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</row>
    <row r="756" spans="1:27" ht="15.75" customHeight="1" x14ac:dyDescent="0.2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</row>
    <row r="757" spans="1:27" ht="15.75" customHeight="1" x14ac:dyDescent="0.2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</row>
    <row r="758" spans="1:27" ht="15.75" customHeight="1" x14ac:dyDescent="0.2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</row>
    <row r="759" spans="1:27" ht="15.75" customHeight="1" x14ac:dyDescent="0.2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</row>
    <row r="760" spans="1:27" ht="15.75" customHeight="1" x14ac:dyDescent="0.2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</row>
    <row r="761" spans="1:27" ht="15.75" customHeight="1" x14ac:dyDescent="0.2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</row>
    <row r="762" spans="1:27" ht="15.75" customHeight="1" x14ac:dyDescent="0.2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</row>
    <row r="763" spans="1:27" ht="15.75" customHeight="1" x14ac:dyDescent="0.2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</row>
    <row r="764" spans="1:27" ht="15.75" customHeight="1" x14ac:dyDescent="0.2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</row>
    <row r="765" spans="1:27" ht="15.75" customHeight="1" x14ac:dyDescent="0.2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</row>
    <row r="766" spans="1:27" ht="15.75" customHeight="1" x14ac:dyDescent="0.2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</row>
    <row r="767" spans="1:27" ht="15.75" customHeight="1" x14ac:dyDescent="0.2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</row>
    <row r="768" spans="1:27" ht="15.75" customHeight="1" x14ac:dyDescent="0.2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</row>
    <row r="769" spans="1:27" ht="15.75" customHeight="1" x14ac:dyDescent="0.2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</row>
    <row r="770" spans="1:27" ht="15.75" customHeight="1" x14ac:dyDescent="0.2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</row>
    <row r="771" spans="1:27" ht="15.75" customHeight="1" x14ac:dyDescent="0.2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</row>
    <row r="772" spans="1:27" ht="15.75" customHeight="1" x14ac:dyDescent="0.2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</row>
    <row r="773" spans="1:27" ht="15.75" customHeight="1" x14ac:dyDescent="0.2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</row>
    <row r="774" spans="1:27" ht="15.75" customHeight="1" x14ac:dyDescent="0.2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</row>
    <row r="775" spans="1:27" ht="15.75" customHeight="1" x14ac:dyDescent="0.2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</row>
    <row r="776" spans="1:27" ht="15.75" customHeight="1" x14ac:dyDescent="0.2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</row>
    <row r="777" spans="1:27" ht="15.75" customHeight="1" x14ac:dyDescent="0.2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</row>
    <row r="778" spans="1:27" ht="15.75" customHeight="1" x14ac:dyDescent="0.2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</row>
    <row r="779" spans="1:27" ht="15.75" customHeight="1" x14ac:dyDescent="0.2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</row>
    <row r="780" spans="1:27" ht="15.75" customHeight="1" x14ac:dyDescent="0.2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</row>
    <row r="781" spans="1:27" ht="15.75" customHeight="1" x14ac:dyDescent="0.2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</row>
    <row r="782" spans="1:27" ht="15.75" customHeight="1" x14ac:dyDescent="0.2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</row>
    <row r="783" spans="1:27" ht="15.75" customHeight="1" x14ac:dyDescent="0.2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</row>
    <row r="784" spans="1:27" ht="15.75" customHeight="1" x14ac:dyDescent="0.2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</row>
    <row r="785" spans="1:27" ht="15.75" customHeight="1" x14ac:dyDescent="0.2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</row>
    <row r="786" spans="1:27" ht="15.75" customHeight="1" x14ac:dyDescent="0.2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</row>
    <row r="787" spans="1:27" ht="15.75" customHeight="1" x14ac:dyDescent="0.2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</row>
    <row r="788" spans="1:27" ht="15.75" customHeight="1" x14ac:dyDescent="0.2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</row>
    <row r="789" spans="1:27" ht="15.75" customHeight="1" x14ac:dyDescent="0.2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</row>
    <row r="790" spans="1:27" ht="15.75" customHeight="1" x14ac:dyDescent="0.2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</row>
    <row r="791" spans="1:27" ht="15.75" customHeight="1" x14ac:dyDescent="0.2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</row>
    <row r="792" spans="1:27" ht="15.75" customHeight="1" x14ac:dyDescent="0.2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</row>
    <row r="793" spans="1:27" ht="15.75" customHeight="1" x14ac:dyDescent="0.2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</row>
    <row r="794" spans="1:27" ht="15.75" customHeight="1" x14ac:dyDescent="0.2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</row>
    <row r="795" spans="1:27" ht="15.75" customHeight="1" x14ac:dyDescent="0.2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</row>
    <row r="796" spans="1:27" ht="15.75" customHeight="1" x14ac:dyDescent="0.2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</row>
    <row r="797" spans="1:27" ht="15.75" customHeight="1" x14ac:dyDescent="0.2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</row>
    <row r="798" spans="1:27" ht="15.75" customHeight="1" x14ac:dyDescent="0.2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</row>
    <row r="799" spans="1:27" ht="15.75" customHeight="1" x14ac:dyDescent="0.2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</row>
    <row r="800" spans="1:27" ht="15.75" customHeight="1" x14ac:dyDescent="0.2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</row>
    <row r="801" spans="1:27" ht="15.75" customHeight="1" x14ac:dyDescent="0.2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</row>
    <row r="802" spans="1:27" ht="15.75" customHeight="1" x14ac:dyDescent="0.2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</row>
    <row r="803" spans="1:27" ht="15.75" customHeight="1" x14ac:dyDescent="0.2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</row>
    <row r="804" spans="1:27" ht="15.75" customHeight="1" x14ac:dyDescent="0.2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</row>
    <row r="805" spans="1:27" ht="15.75" customHeight="1" x14ac:dyDescent="0.2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</row>
    <row r="806" spans="1:27" ht="15.75" customHeight="1" x14ac:dyDescent="0.2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</row>
    <row r="807" spans="1:27" ht="15.75" customHeight="1" x14ac:dyDescent="0.2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</row>
    <row r="808" spans="1:27" ht="15.75" customHeight="1" x14ac:dyDescent="0.2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</row>
    <row r="809" spans="1:27" ht="15.75" customHeight="1" x14ac:dyDescent="0.2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</row>
    <row r="810" spans="1:27" ht="15.75" customHeight="1" x14ac:dyDescent="0.2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</row>
    <row r="811" spans="1:27" ht="15.75" customHeight="1" x14ac:dyDescent="0.2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</row>
    <row r="812" spans="1:27" ht="15.75" customHeight="1" x14ac:dyDescent="0.2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</row>
    <row r="813" spans="1:27" ht="15.75" customHeight="1" x14ac:dyDescent="0.2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</row>
    <row r="814" spans="1:27" ht="15.75" customHeight="1" x14ac:dyDescent="0.2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</row>
    <row r="815" spans="1:27" ht="15.75" customHeight="1" x14ac:dyDescent="0.2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</row>
    <row r="816" spans="1:27" ht="15.75" customHeight="1" x14ac:dyDescent="0.2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</row>
    <row r="817" spans="1:27" ht="15.75" customHeight="1" x14ac:dyDescent="0.2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</row>
    <row r="818" spans="1:27" ht="15.75" customHeight="1" x14ac:dyDescent="0.2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</row>
    <row r="819" spans="1:27" ht="15.75" customHeight="1" x14ac:dyDescent="0.2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</row>
    <row r="820" spans="1:27" ht="15.75" customHeight="1" x14ac:dyDescent="0.2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</row>
    <row r="821" spans="1:27" ht="15.75" customHeight="1" x14ac:dyDescent="0.2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</row>
    <row r="822" spans="1:27" ht="15.75" customHeight="1" x14ac:dyDescent="0.2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</row>
    <row r="823" spans="1:27" ht="15.75" customHeight="1" x14ac:dyDescent="0.2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</row>
    <row r="824" spans="1:27" ht="15.75" customHeight="1" x14ac:dyDescent="0.2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</row>
    <row r="825" spans="1:27" ht="15.75" customHeight="1" x14ac:dyDescent="0.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</row>
    <row r="826" spans="1:27" ht="15.75" customHeight="1" x14ac:dyDescent="0.2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</row>
    <row r="827" spans="1:27" ht="15.75" customHeight="1" x14ac:dyDescent="0.2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</row>
    <row r="828" spans="1:27" ht="15.75" customHeight="1" x14ac:dyDescent="0.2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</row>
    <row r="829" spans="1:27" ht="15.75" customHeight="1" x14ac:dyDescent="0.2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</row>
    <row r="830" spans="1:27" ht="15.75" customHeight="1" x14ac:dyDescent="0.2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</row>
    <row r="831" spans="1:27" ht="15.75" customHeight="1" x14ac:dyDescent="0.2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</row>
    <row r="832" spans="1:27" ht="15.75" customHeight="1" x14ac:dyDescent="0.2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</row>
    <row r="833" spans="1:27" ht="15.75" customHeight="1" x14ac:dyDescent="0.2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</row>
    <row r="834" spans="1:27" ht="15.75" customHeight="1" x14ac:dyDescent="0.2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</row>
    <row r="835" spans="1:27" ht="15.75" customHeight="1" x14ac:dyDescent="0.2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</row>
    <row r="836" spans="1:27" ht="15.75" customHeight="1" x14ac:dyDescent="0.2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</row>
    <row r="837" spans="1:27" ht="15.75" customHeight="1" x14ac:dyDescent="0.2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</row>
    <row r="838" spans="1:27" ht="15.75" customHeight="1" x14ac:dyDescent="0.2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</row>
    <row r="839" spans="1:27" ht="15.75" customHeight="1" x14ac:dyDescent="0.2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</row>
    <row r="840" spans="1:27" ht="15.75" customHeight="1" x14ac:dyDescent="0.2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</row>
    <row r="841" spans="1:27" ht="15.75" customHeight="1" x14ac:dyDescent="0.2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</row>
    <row r="842" spans="1:27" ht="15.75" customHeight="1" x14ac:dyDescent="0.2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</row>
    <row r="843" spans="1:27" ht="15.75" customHeight="1" x14ac:dyDescent="0.2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</row>
    <row r="844" spans="1:27" ht="15.75" customHeight="1" x14ac:dyDescent="0.2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</row>
    <row r="845" spans="1:27" ht="15.75" customHeight="1" x14ac:dyDescent="0.2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</row>
    <row r="846" spans="1:27" ht="15.75" customHeight="1" x14ac:dyDescent="0.2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</row>
    <row r="847" spans="1:27" ht="15.75" customHeight="1" x14ac:dyDescent="0.2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</row>
    <row r="848" spans="1:27" ht="15.75" customHeight="1" x14ac:dyDescent="0.2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</row>
    <row r="849" spans="1:27" ht="15.75" customHeight="1" x14ac:dyDescent="0.2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</row>
    <row r="850" spans="1:27" ht="15.75" customHeight="1" x14ac:dyDescent="0.2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</row>
    <row r="851" spans="1:27" ht="15.75" customHeight="1" x14ac:dyDescent="0.2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</row>
    <row r="852" spans="1:27" ht="15.75" customHeight="1" x14ac:dyDescent="0.2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</row>
    <row r="853" spans="1:27" ht="15.75" customHeight="1" x14ac:dyDescent="0.2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</row>
    <row r="854" spans="1:27" ht="15.75" customHeight="1" x14ac:dyDescent="0.2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</row>
    <row r="855" spans="1:27" ht="15.75" customHeight="1" x14ac:dyDescent="0.2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</row>
    <row r="856" spans="1:27" ht="15.75" customHeight="1" x14ac:dyDescent="0.2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</row>
    <row r="857" spans="1:27" ht="15.75" customHeight="1" x14ac:dyDescent="0.2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</row>
    <row r="858" spans="1:27" ht="15.75" customHeight="1" x14ac:dyDescent="0.2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</row>
    <row r="859" spans="1:27" ht="15.75" customHeight="1" x14ac:dyDescent="0.2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</row>
    <row r="860" spans="1:27" ht="15.75" customHeight="1" x14ac:dyDescent="0.2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</row>
    <row r="861" spans="1:27" ht="15.75" customHeight="1" x14ac:dyDescent="0.2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</row>
    <row r="862" spans="1:27" ht="15.75" customHeight="1" x14ac:dyDescent="0.2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</row>
    <row r="863" spans="1:27" ht="15.75" customHeight="1" x14ac:dyDescent="0.2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</row>
    <row r="864" spans="1:27" ht="15.75" customHeight="1" x14ac:dyDescent="0.2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</row>
    <row r="865" spans="1:27" ht="15.75" customHeight="1" x14ac:dyDescent="0.2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</row>
    <row r="866" spans="1:27" ht="15.75" customHeight="1" x14ac:dyDescent="0.2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</row>
    <row r="867" spans="1:27" ht="15.75" customHeight="1" x14ac:dyDescent="0.2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</row>
    <row r="868" spans="1:27" ht="15.75" customHeight="1" x14ac:dyDescent="0.2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</row>
    <row r="869" spans="1:27" ht="15.75" customHeight="1" x14ac:dyDescent="0.2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</row>
    <row r="870" spans="1:27" ht="15.75" customHeight="1" x14ac:dyDescent="0.2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</row>
    <row r="871" spans="1:27" ht="15.75" customHeight="1" x14ac:dyDescent="0.2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</row>
    <row r="872" spans="1:27" ht="15.75" customHeight="1" x14ac:dyDescent="0.2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</row>
    <row r="873" spans="1:27" ht="15.75" customHeight="1" x14ac:dyDescent="0.2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</row>
    <row r="874" spans="1:27" ht="15.75" customHeight="1" x14ac:dyDescent="0.2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</row>
    <row r="875" spans="1:27" ht="15.75" customHeight="1" x14ac:dyDescent="0.2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</row>
    <row r="876" spans="1:27" ht="15.75" customHeight="1" x14ac:dyDescent="0.2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</row>
    <row r="877" spans="1:27" ht="15.75" customHeight="1" x14ac:dyDescent="0.2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</row>
    <row r="878" spans="1:27" ht="15.75" customHeight="1" x14ac:dyDescent="0.2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</row>
    <row r="879" spans="1:27" ht="15.75" customHeight="1" x14ac:dyDescent="0.2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</row>
    <row r="880" spans="1:27" ht="15.75" customHeight="1" x14ac:dyDescent="0.2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</row>
    <row r="881" spans="1:27" ht="15.75" customHeight="1" x14ac:dyDescent="0.2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</row>
    <row r="882" spans="1:27" ht="15.75" customHeight="1" x14ac:dyDescent="0.2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</row>
    <row r="883" spans="1:27" ht="15.75" customHeight="1" x14ac:dyDescent="0.2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</row>
    <row r="884" spans="1:27" ht="15.75" customHeight="1" x14ac:dyDescent="0.2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</row>
    <row r="885" spans="1:27" ht="15.75" customHeight="1" x14ac:dyDescent="0.2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</row>
    <row r="886" spans="1:27" ht="15.75" customHeight="1" x14ac:dyDescent="0.2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</row>
    <row r="887" spans="1:27" ht="15.75" customHeight="1" x14ac:dyDescent="0.2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</row>
    <row r="888" spans="1:27" ht="15.75" customHeight="1" x14ac:dyDescent="0.2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</row>
    <row r="889" spans="1:27" ht="15.75" customHeight="1" x14ac:dyDescent="0.2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</row>
    <row r="890" spans="1:27" ht="15.75" customHeight="1" x14ac:dyDescent="0.2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</row>
    <row r="891" spans="1:27" ht="15.75" customHeight="1" x14ac:dyDescent="0.2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</row>
    <row r="892" spans="1:27" ht="15.75" customHeight="1" x14ac:dyDescent="0.2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</row>
    <row r="893" spans="1:27" ht="15.75" customHeight="1" x14ac:dyDescent="0.2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</row>
    <row r="894" spans="1:27" ht="15.75" customHeight="1" x14ac:dyDescent="0.2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</row>
    <row r="895" spans="1:27" ht="15.75" customHeight="1" x14ac:dyDescent="0.2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</row>
    <row r="896" spans="1:27" ht="15.75" customHeight="1" x14ac:dyDescent="0.2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</row>
    <row r="897" spans="1:27" ht="15.75" customHeight="1" x14ac:dyDescent="0.2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</row>
    <row r="898" spans="1:27" ht="15.75" customHeight="1" x14ac:dyDescent="0.2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</row>
    <row r="899" spans="1:27" ht="15.75" customHeight="1" x14ac:dyDescent="0.2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</row>
    <row r="900" spans="1:27" ht="15.75" customHeight="1" x14ac:dyDescent="0.2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</row>
    <row r="901" spans="1:27" ht="15.75" customHeight="1" x14ac:dyDescent="0.2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</row>
    <row r="902" spans="1:27" ht="15.75" customHeight="1" x14ac:dyDescent="0.2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</row>
    <row r="903" spans="1:27" ht="15.75" customHeight="1" x14ac:dyDescent="0.2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</row>
    <row r="904" spans="1:27" ht="15.75" customHeight="1" x14ac:dyDescent="0.2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</row>
    <row r="905" spans="1:27" ht="15.75" customHeight="1" x14ac:dyDescent="0.2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</row>
    <row r="906" spans="1:27" ht="15.75" customHeight="1" x14ac:dyDescent="0.2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</row>
    <row r="907" spans="1:27" ht="15.75" customHeight="1" x14ac:dyDescent="0.2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</row>
    <row r="908" spans="1:27" ht="15.75" customHeight="1" x14ac:dyDescent="0.2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</row>
    <row r="909" spans="1:27" ht="15.75" customHeight="1" x14ac:dyDescent="0.2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</row>
    <row r="910" spans="1:27" ht="15.75" customHeight="1" x14ac:dyDescent="0.2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</row>
    <row r="911" spans="1:27" ht="15.75" customHeight="1" x14ac:dyDescent="0.2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</row>
    <row r="912" spans="1:27" ht="15.75" customHeight="1" x14ac:dyDescent="0.2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</row>
    <row r="913" spans="1:27" ht="15.75" customHeight="1" x14ac:dyDescent="0.2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</row>
    <row r="914" spans="1:27" ht="15.75" customHeight="1" x14ac:dyDescent="0.2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</row>
    <row r="915" spans="1:27" ht="15.75" customHeight="1" x14ac:dyDescent="0.2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</row>
    <row r="916" spans="1:27" ht="15.75" customHeight="1" x14ac:dyDescent="0.2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</row>
    <row r="917" spans="1:27" ht="15.75" customHeight="1" x14ac:dyDescent="0.2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</row>
    <row r="918" spans="1:27" ht="15.75" customHeight="1" x14ac:dyDescent="0.2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</row>
    <row r="919" spans="1:27" ht="15.75" customHeight="1" x14ac:dyDescent="0.2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</row>
    <row r="920" spans="1:27" ht="15.75" customHeight="1" x14ac:dyDescent="0.2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</row>
    <row r="921" spans="1:27" ht="15.75" customHeight="1" x14ac:dyDescent="0.2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</row>
    <row r="922" spans="1:27" ht="15.75" customHeight="1" x14ac:dyDescent="0.2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</row>
    <row r="923" spans="1:27" ht="15.75" customHeight="1" x14ac:dyDescent="0.2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</row>
    <row r="924" spans="1:27" ht="15.75" customHeight="1" x14ac:dyDescent="0.2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</row>
    <row r="925" spans="1:27" ht="15.75" customHeight="1" x14ac:dyDescent="0.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</row>
    <row r="926" spans="1:27" ht="15.75" customHeight="1" x14ac:dyDescent="0.2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</row>
    <row r="927" spans="1:27" ht="15.75" customHeight="1" x14ac:dyDescent="0.2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</row>
    <row r="928" spans="1:27" ht="15.75" customHeight="1" x14ac:dyDescent="0.2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</row>
    <row r="929" spans="1:27" ht="15.75" customHeight="1" x14ac:dyDescent="0.2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</row>
    <row r="930" spans="1:27" ht="15.75" customHeight="1" x14ac:dyDescent="0.2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</row>
    <row r="931" spans="1:27" ht="15.75" customHeight="1" x14ac:dyDescent="0.2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</row>
    <row r="932" spans="1:27" ht="15.75" customHeight="1" x14ac:dyDescent="0.2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</row>
    <row r="933" spans="1:27" ht="15.75" customHeight="1" x14ac:dyDescent="0.2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</row>
    <row r="934" spans="1:27" ht="15.75" customHeight="1" x14ac:dyDescent="0.2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</row>
    <row r="935" spans="1:27" ht="15.75" customHeight="1" x14ac:dyDescent="0.2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</row>
    <row r="936" spans="1:27" ht="15.75" customHeight="1" x14ac:dyDescent="0.2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</row>
    <row r="937" spans="1:27" ht="15.75" customHeight="1" x14ac:dyDescent="0.2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</row>
    <row r="938" spans="1:27" ht="15.75" customHeight="1" x14ac:dyDescent="0.2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</row>
    <row r="939" spans="1:27" ht="15.75" customHeight="1" x14ac:dyDescent="0.2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</row>
    <row r="940" spans="1:27" ht="15.75" customHeight="1" x14ac:dyDescent="0.2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</row>
    <row r="941" spans="1:27" ht="15.75" customHeight="1" x14ac:dyDescent="0.2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</row>
    <row r="942" spans="1:27" ht="15.75" customHeight="1" x14ac:dyDescent="0.2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</row>
    <row r="943" spans="1:27" ht="15.75" customHeight="1" x14ac:dyDescent="0.2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</row>
    <row r="944" spans="1:27" ht="15.75" customHeight="1" x14ac:dyDescent="0.2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</row>
    <row r="945" spans="1:27" ht="15.75" customHeight="1" x14ac:dyDescent="0.2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</row>
    <row r="946" spans="1:27" ht="15.75" customHeight="1" x14ac:dyDescent="0.2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</row>
    <row r="947" spans="1:27" ht="15.75" customHeight="1" x14ac:dyDescent="0.2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</row>
    <row r="948" spans="1:27" ht="15.75" customHeight="1" x14ac:dyDescent="0.2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</row>
    <row r="949" spans="1:27" ht="15.75" customHeight="1" x14ac:dyDescent="0.2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</row>
    <row r="950" spans="1:27" ht="15.75" customHeight="1" x14ac:dyDescent="0.2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</row>
    <row r="951" spans="1:27" ht="15.75" customHeight="1" x14ac:dyDescent="0.2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</row>
    <row r="952" spans="1:27" ht="15.75" customHeight="1" x14ac:dyDescent="0.2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</row>
    <row r="953" spans="1:27" ht="15.75" customHeight="1" x14ac:dyDescent="0.2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</row>
    <row r="954" spans="1:27" ht="15.75" customHeight="1" x14ac:dyDescent="0.2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</row>
    <row r="955" spans="1:27" ht="15.75" customHeight="1" x14ac:dyDescent="0.2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</row>
    <row r="956" spans="1:27" ht="15.75" customHeight="1" x14ac:dyDescent="0.2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</row>
    <row r="957" spans="1:27" ht="15.75" customHeight="1" x14ac:dyDescent="0.2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</row>
    <row r="958" spans="1:27" ht="15.75" customHeight="1" x14ac:dyDescent="0.25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</row>
    <row r="959" spans="1:27" ht="15.75" customHeight="1" x14ac:dyDescent="0.25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</row>
    <row r="960" spans="1:27" ht="15.75" customHeight="1" x14ac:dyDescent="0.25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</row>
    <row r="961" spans="1:27" ht="15.75" customHeight="1" x14ac:dyDescent="0.25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</row>
    <row r="962" spans="1:27" ht="15.75" customHeight="1" x14ac:dyDescent="0.25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</row>
    <row r="963" spans="1:27" ht="15.75" customHeight="1" x14ac:dyDescent="0.25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</row>
    <row r="964" spans="1:27" ht="15.75" customHeight="1" x14ac:dyDescent="0.25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</row>
    <row r="965" spans="1:27" ht="15.75" customHeight="1" x14ac:dyDescent="0.2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</row>
    <row r="966" spans="1:27" ht="15.75" customHeight="1" x14ac:dyDescent="0.25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</row>
    <row r="967" spans="1:27" ht="15.75" customHeight="1" x14ac:dyDescent="0.25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</row>
    <row r="968" spans="1:27" ht="15.75" customHeight="1" x14ac:dyDescent="0.25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</row>
    <row r="969" spans="1:27" ht="15.75" customHeight="1" x14ac:dyDescent="0.25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</row>
    <row r="970" spans="1:27" ht="15.75" customHeight="1" x14ac:dyDescent="0.25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</row>
    <row r="971" spans="1:27" ht="15.75" customHeight="1" x14ac:dyDescent="0.25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</row>
    <row r="972" spans="1:27" ht="15.75" customHeight="1" x14ac:dyDescent="0.25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</row>
    <row r="973" spans="1:27" ht="15.75" customHeight="1" x14ac:dyDescent="0.25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</row>
    <row r="974" spans="1:27" ht="15.75" customHeight="1" x14ac:dyDescent="0.25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</row>
    <row r="975" spans="1:27" ht="15.75" customHeight="1" x14ac:dyDescent="0.2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</row>
    <row r="976" spans="1:27" ht="15.75" customHeight="1" x14ac:dyDescent="0.25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</row>
    <row r="977" spans="1:27" ht="15.75" customHeight="1" x14ac:dyDescent="0.25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</row>
    <row r="978" spans="1:27" ht="15.75" customHeight="1" x14ac:dyDescent="0.25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</row>
    <row r="979" spans="1:27" ht="15.75" customHeight="1" x14ac:dyDescent="0.25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</row>
    <row r="980" spans="1:27" ht="15.75" customHeight="1" x14ac:dyDescent="0.25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</row>
    <row r="981" spans="1:27" ht="15.75" customHeight="1" x14ac:dyDescent="0.25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</row>
    <row r="982" spans="1:27" ht="15.75" customHeight="1" x14ac:dyDescent="0.25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</row>
    <row r="983" spans="1:27" ht="15.75" customHeight="1" x14ac:dyDescent="0.25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</row>
    <row r="984" spans="1:27" ht="15.75" customHeight="1" x14ac:dyDescent="0.25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</row>
    <row r="985" spans="1:27" ht="15.75" customHeight="1" x14ac:dyDescent="0.2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</row>
    <row r="986" spans="1:27" ht="15.75" customHeight="1" x14ac:dyDescent="0.25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</row>
    <row r="987" spans="1:27" ht="15.75" customHeight="1" x14ac:dyDescent="0.25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</row>
    <row r="988" spans="1:27" ht="15.75" customHeight="1" x14ac:dyDescent="0.25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</row>
    <row r="989" spans="1:27" ht="15.75" customHeight="1" x14ac:dyDescent="0.25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</row>
    <row r="990" spans="1:27" ht="15.75" customHeight="1" x14ac:dyDescent="0.25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</row>
    <row r="991" spans="1:27" ht="15.75" customHeight="1" x14ac:dyDescent="0.25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</row>
    <row r="992" spans="1:27" ht="15.75" customHeight="1" x14ac:dyDescent="0.25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</row>
    <row r="993" spans="1:27" ht="15.75" customHeight="1" x14ac:dyDescent="0.25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</row>
    <row r="994" spans="1:27" ht="15.75" customHeight="1" x14ac:dyDescent="0.25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</row>
    <row r="995" spans="1:27" ht="15.75" customHeight="1" x14ac:dyDescent="0.2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</row>
    <row r="996" spans="1:27" ht="15.75" customHeight="1" x14ac:dyDescent="0.25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</row>
    <row r="997" spans="1:27" ht="15.75" customHeight="1" x14ac:dyDescent="0.25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</row>
    <row r="998" spans="1:27" ht="15.75" customHeight="1" x14ac:dyDescent="0.25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</row>
    <row r="999" spans="1:27" ht="15.75" customHeight="1" x14ac:dyDescent="0.25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</row>
    <row r="1000" spans="1:27" ht="15.75" customHeight="1" x14ac:dyDescent="0.25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</row>
    <row r="1001" spans="1:27" ht="15.75" customHeight="1" x14ac:dyDescent="0.25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</row>
    <row r="1002" spans="1:27" ht="15.75" customHeight="1" x14ac:dyDescent="0.25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</row>
  </sheetData>
  <mergeCells count="4">
    <mergeCell ref="B1:O1"/>
    <mergeCell ref="A3:O3"/>
    <mergeCell ref="B6:O6"/>
    <mergeCell ref="B18:O18"/>
  </mergeCells>
  <pageMargins left="0.7" right="0.7" top="0.75" bottom="0.75" header="0.3" footer="0.3"/>
  <pageSetup paperSize="9" scale="64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5</vt:i4>
      </vt:variant>
    </vt:vector>
  </HeadingPairs>
  <TitlesOfParts>
    <vt:vector size="17" baseType="lpstr">
      <vt:lpstr>Bev.kiad.</vt:lpstr>
      <vt:lpstr>Rovatonként</vt:lpstr>
      <vt:lpstr>Kotelezo</vt:lpstr>
      <vt:lpstr>Muk.merleg</vt:lpstr>
      <vt:lpstr>Felhalm.merleg</vt:lpstr>
      <vt:lpstr>Beruh.feluj.</vt:lpstr>
      <vt:lpstr>Tartalek</vt:lpstr>
      <vt:lpstr>Letszam</vt:lpstr>
      <vt:lpstr>Ei.felh.ütem</vt:lpstr>
      <vt:lpstr>Tobb_eves</vt:lpstr>
      <vt:lpstr>3eves</vt:lpstr>
      <vt:lpstr>EU-NEM KELL</vt:lpstr>
      <vt:lpstr>Bev.kiad.!Nyomtatási_terület</vt:lpstr>
      <vt:lpstr>Felhalm.merleg!Nyomtatási_terület</vt:lpstr>
      <vt:lpstr>Kotelezo!Nyomtatási_terület</vt:lpstr>
      <vt:lpstr>Muk.merleg!Nyomtatási_terület</vt:lpstr>
      <vt:lpstr>Rovatonként!Nyomtatási_terület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bajnaine</dc:creator>
  <cp:lastModifiedBy>Titkárság</cp:lastModifiedBy>
  <cp:lastPrinted>2025-04-10T12:48:42Z</cp:lastPrinted>
  <dcterms:created xsi:type="dcterms:W3CDTF">2021-07-28T08:59:43Z</dcterms:created>
  <dcterms:modified xsi:type="dcterms:W3CDTF">2025-04-10T12:48:50Z</dcterms:modified>
</cp:coreProperties>
</file>